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g\Desktop\"/>
    </mc:Choice>
  </mc:AlternateContent>
  <xr:revisionPtr revIDLastSave="0" documentId="13_ncr:1_{0F7C7411-4CC5-4187-A508-1B3BAA2C949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Sheet1!$A$5:$AD$64</definedName>
    <definedName name="_xlnm.Print_Area" localSheetId="0">Sheet1!$A$2:$AC$76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" i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 l="1"/>
  <c r="U63" i="1" l="1"/>
  <c r="P63" i="1" l="1"/>
  <c r="J43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G24" i="1" l="1"/>
  <c r="V63" i="1" l="1"/>
  <c r="W63" i="1"/>
  <c r="X63" i="1"/>
  <c r="Y63" i="1"/>
  <c r="K63" i="1"/>
  <c r="H63" i="1" l="1"/>
  <c r="E63" i="1"/>
  <c r="Z62" i="1" l="1"/>
  <c r="S62" i="1"/>
  <c r="M62" i="1"/>
  <c r="G62" i="1"/>
  <c r="Z61" i="1"/>
  <c r="S61" i="1"/>
  <c r="M61" i="1"/>
  <c r="G61" i="1"/>
  <c r="Z60" i="1"/>
  <c r="S60" i="1"/>
  <c r="M60" i="1"/>
  <c r="G60" i="1"/>
  <c r="Z59" i="1"/>
  <c r="R59" i="1"/>
  <c r="M59" i="1"/>
  <c r="G59" i="1"/>
  <c r="Z58" i="1"/>
  <c r="R58" i="1"/>
  <c r="M58" i="1"/>
  <c r="G58" i="1"/>
  <c r="Z57" i="1"/>
  <c r="S57" i="1"/>
  <c r="M57" i="1"/>
  <c r="G57" i="1"/>
  <c r="Z56" i="1"/>
  <c r="S56" i="1"/>
  <c r="M56" i="1"/>
  <c r="G56" i="1"/>
  <c r="Z55" i="1"/>
  <c r="R55" i="1"/>
  <c r="M55" i="1"/>
  <c r="G55" i="1"/>
  <c r="Z54" i="1"/>
  <c r="S54" i="1"/>
  <c r="M54" i="1"/>
  <c r="G54" i="1"/>
  <c r="Z53" i="1"/>
  <c r="S53" i="1"/>
  <c r="M53" i="1"/>
  <c r="G53" i="1"/>
  <c r="Z52" i="1"/>
  <c r="S52" i="1"/>
  <c r="M52" i="1"/>
  <c r="G52" i="1"/>
  <c r="Z51" i="1"/>
  <c r="S51" i="1"/>
  <c r="M51" i="1"/>
  <c r="G51" i="1"/>
  <c r="Z50" i="1"/>
  <c r="S50" i="1"/>
  <c r="M50" i="1"/>
  <c r="G50" i="1"/>
  <c r="Z49" i="1"/>
  <c r="S49" i="1"/>
  <c r="M49" i="1"/>
  <c r="G49" i="1"/>
  <c r="Z48" i="1"/>
  <c r="S48" i="1"/>
  <c r="M48" i="1"/>
  <c r="G48" i="1"/>
  <c r="Z47" i="1"/>
  <c r="S47" i="1"/>
  <c r="M47" i="1"/>
  <c r="G47" i="1"/>
  <c r="Z46" i="1"/>
  <c r="R46" i="1"/>
  <c r="M46" i="1"/>
  <c r="G46" i="1"/>
  <c r="Z45" i="1"/>
  <c r="S45" i="1"/>
  <c r="M45" i="1"/>
  <c r="G45" i="1"/>
  <c r="Z44" i="1"/>
  <c r="R44" i="1"/>
  <c r="M44" i="1"/>
  <c r="G44" i="1"/>
  <c r="Z43" i="1"/>
  <c r="R43" i="1"/>
  <c r="M43" i="1"/>
  <c r="G43" i="1"/>
  <c r="Z42" i="1"/>
  <c r="S42" i="1"/>
  <c r="M42" i="1"/>
  <c r="G42" i="1"/>
  <c r="Z41" i="1"/>
  <c r="S41" i="1"/>
  <c r="M41" i="1"/>
  <c r="G41" i="1"/>
  <c r="Z40" i="1"/>
  <c r="S40" i="1"/>
  <c r="M40" i="1"/>
  <c r="G40" i="1"/>
  <c r="Z39" i="1"/>
  <c r="S39" i="1"/>
  <c r="M39" i="1"/>
  <c r="G39" i="1"/>
  <c r="Z38" i="1"/>
  <c r="S38" i="1"/>
  <c r="M38" i="1"/>
  <c r="G38" i="1"/>
  <c r="Z37" i="1"/>
  <c r="S37" i="1"/>
  <c r="M37" i="1"/>
  <c r="G37" i="1"/>
  <c r="Z36" i="1"/>
  <c r="R36" i="1"/>
  <c r="M36" i="1"/>
  <c r="G36" i="1"/>
  <c r="Z35" i="1"/>
  <c r="S35" i="1"/>
  <c r="M35" i="1"/>
  <c r="G35" i="1"/>
  <c r="Z34" i="1"/>
  <c r="R34" i="1"/>
  <c r="M34" i="1"/>
  <c r="G34" i="1"/>
  <c r="Z33" i="1"/>
  <c r="S33" i="1"/>
  <c r="M33" i="1"/>
  <c r="G33" i="1"/>
  <c r="Z32" i="1"/>
  <c r="R32" i="1"/>
  <c r="M32" i="1"/>
  <c r="G32" i="1"/>
  <c r="Z31" i="1"/>
  <c r="R31" i="1"/>
  <c r="M31" i="1"/>
  <c r="G31" i="1"/>
  <c r="Z30" i="1"/>
  <c r="M30" i="1"/>
  <c r="G30" i="1"/>
  <c r="Z29" i="1"/>
  <c r="R29" i="1"/>
  <c r="M29" i="1"/>
  <c r="G29" i="1"/>
  <c r="Z28" i="1"/>
  <c r="S28" i="1"/>
  <c r="M28" i="1"/>
  <c r="G28" i="1"/>
  <c r="Z27" i="1"/>
  <c r="S27" i="1"/>
  <c r="M27" i="1"/>
  <c r="G27" i="1"/>
  <c r="Z26" i="1"/>
  <c r="S26" i="1"/>
  <c r="M26" i="1"/>
  <c r="G26" i="1"/>
  <c r="Z25" i="1"/>
  <c r="S25" i="1"/>
  <c r="M25" i="1"/>
  <c r="G25" i="1"/>
  <c r="Z24" i="1"/>
  <c r="R24" i="1"/>
  <c r="M24" i="1"/>
  <c r="Z23" i="1"/>
  <c r="S23" i="1"/>
  <c r="M23" i="1"/>
  <c r="G23" i="1"/>
  <c r="Z22" i="1"/>
  <c r="R22" i="1"/>
  <c r="M22" i="1"/>
  <c r="G22" i="1"/>
  <c r="Z21" i="1"/>
  <c r="S21" i="1"/>
  <c r="M21" i="1"/>
  <c r="G21" i="1"/>
  <c r="Z20" i="1"/>
  <c r="R20" i="1"/>
  <c r="M20" i="1"/>
  <c r="G20" i="1"/>
  <c r="Z19" i="1"/>
  <c r="R19" i="1"/>
  <c r="M19" i="1"/>
  <c r="G19" i="1"/>
  <c r="Z18" i="1"/>
  <c r="M18" i="1"/>
  <c r="G18" i="1"/>
  <c r="Z17" i="1"/>
  <c r="S17" i="1"/>
  <c r="M17" i="1"/>
  <c r="G17" i="1"/>
  <c r="Z16" i="1"/>
  <c r="S16" i="1"/>
  <c r="M16" i="1"/>
  <c r="G16" i="1"/>
  <c r="Z15" i="1"/>
  <c r="S15" i="1"/>
  <c r="M15" i="1"/>
  <c r="G15" i="1"/>
  <c r="Z14" i="1"/>
  <c r="S14" i="1"/>
  <c r="M14" i="1"/>
  <c r="G14" i="1"/>
  <c r="Z13" i="1"/>
  <c r="S13" i="1"/>
  <c r="M13" i="1"/>
  <c r="G13" i="1"/>
  <c r="Z12" i="1"/>
  <c r="M12" i="1"/>
  <c r="G12" i="1"/>
  <c r="Z11" i="1"/>
  <c r="S11" i="1"/>
  <c r="M11" i="1"/>
  <c r="G11" i="1"/>
  <c r="Z10" i="1"/>
  <c r="R10" i="1"/>
  <c r="M10" i="1"/>
  <c r="G10" i="1"/>
  <c r="Z9" i="1"/>
  <c r="S9" i="1"/>
  <c r="M9" i="1"/>
  <c r="G9" i="1"/>
  <c r="Z8" i="1"/>
  <c r="R8" i="1"/>
  <c r="M8" i="1"/>
  <c r="G8" i="1"/>
  <c r="Z7" i="1"/>
  <c r="R7" i="1"/>
  <c r="M7" i="1"/>
  <c r="G7" i="1"/>
  <c r="Z6" i="1"/>
  <c r="M6" i="1"/>
  <c r="J6" i="1"/>
  <c r="G6" i="1"/>
  <c r="Z63" i="1" l="1"/>
  <c r="AA60" i="1"/>
  <c r="AA40" i="1"/>
  <c r="S46" i="1"/>
  <c r="AA46" i="1" s="1"/>
  <c r="S55" i="1"/>
  <c r="AA55" i="1" s="1"/>
  <c r="R35" i="1"/>
  <c r="R47" i="1"/>
  <c r="R41" i="1"/>
  <c r="S43" i="1"/>
  <c r="AA43" i="1" s="1"/>
  <c r="S32" i="1"/>
  <c r="AA32" i="1" s="1"/>
  <c r="S59" i="1"/>
  <c r="AA59" i="1" s="1"/>
  <c r="AA16" i="1"/>
  <c r="S7" i="1"/>
  <c r="AA7" i="1" s="1"/>
  <c r="S29" i="1"/>
  <c r="AA29" i="1" s="1"/>
  <c r="AA52" i="1"/>
  <c r="R23" i="1"/>
  <c r="S8" i="1"/>
  <c r="AA8" i="1" s="1"/>
  <c r="R17" i="1"/>
  <c r="S19" i="1"/>
  <c r="AA19" i="1" s="1"/>
  <c r="AA21" i="1"/>
  <c r="AA23" i="1"/>
  <c r="AA28" i="1"/>
  <c r="AA17" i="1"/>
  <c r="AA45" i="1"/>
  <c r="S58" i="1"/>
  <c r="AA58" i="1" s="1"/>
  <c r="R11" i="1"/>
  <c r="AA39" i="1"/>
  <c r="AA41" i="1"/>
  <c r="R56" i="1"/>
  <c r="AA11" i="1"/>
  <c r="S20" i="1"/>
  <c r="AA20" i="1" s="1"/>
  <c r="S31" i="1"/>
  <c r="AA31" i="1" s="1"/>
  <c r="AA61" i="1"/>
  <c r="AA35" i="1"/>
  <c r="S44" i="1"/>
  <c r="AA44" i="1" s="1"/>
  <c r="R53" i="1"/>
  <c r="R16" i="1"/>
  <c r="R28" i="1"/>
  <c r="R40" i="1"/>
  <c r="R52" i="1"/>
  <c r="R14" i="1"/>
  <c r="R26" i="1"/>
  <c r="R38" i="1"/>
  <c r="R50" i="1"/>
  <c r="S10" i="1"/>
  <c r="AA10" i="1" s="1"/>
  <c r="S22" i="1"/>
  <c r="AA22" i="1" s="1"/>
  <c r="S34" i="1"/>
  <c r="AA34" i="1" s="1"/>
  <c r="AA48" i="1"/>
  <c r="AA50" i="1"/>
  <c r="AA56" i="1"/>
  <c r="AA13" i="1"/>
  <c r="AA25" i="1"/>
  <c r="AA37" i="1"/>
  <c r="AA49" i="1"/>
  <c r="AA53" i="1"/>
  <c r="AA47" i="1"/>
  <c r="N14" i="1"/>
  <c r="N8" i="1"/>
  <c r="N12" i="1"/>
  <c r="N24" i="1"/>
  <c r="N36" i="1"/>
  <c r="N48" i="1"/>
  <c r="N60" i="1"/>
  <c r="N29" i="1"/>
  <c r="N31" i="1"/>
  <c r="N41" i="1"/>
  <c r="N53" i="1"/>
  <c r="N55" i="1"/>
  <c r="N7" i="1"/>
  <c r="N18" i="1"/>
  <c r="N20" i="1"/>
  <c r="N30" i="1"/>
  <c r="N32" i="1"/>
  <c r="N34" i="1"/>
  <c r="N42" i="1"/>
  <c r="N44" i="1"/>
  <c r="N46" i="1"/>
  <c r="N54" i="1"/>
  <c r="N56" i="1"/>
  <c r="N58" i="1"/>
  <c r="N11" i="1"/>
  <c r="N17" i="1"/>
  <c r="N19" i="1"/>
  <c r="N43" i="1"/>
  <c r="N23" i="1"/>
  <c r="N35" i="1"/>
  <c r="N47" i="1"/>
  <c r="N59" i="1"/>
  <c r="J63" i="1"/>
  <c r="N33" i="1"/>
  <c r="N6" i="1"/>
  <c r="N10" i="1"/>
  <c r="N26" i="1"/>
  <c r="N38" i="1"/>
  <c r="N50" i="1"/>
  <c r="N62" i="1"/>
  <c r="N15" i="1"/>
  <c r="N27" i="1"/>
  <c r="N39" i="1"/>
  <c r="N16" i="1"/>
  <c r="N28" i="1"/>
  <c r="N21" i="1"/>
  <c r="N37" i="1"/>
  <c r="N49" i="1"/>
  <c r="N61" i="1"/>
  <c r="N40" i="1"/>
  <c r="N51" i="1"/>
  <c r="N45" i="1"/>
  <c r="N57" i="1"/>
  <c r="N52" i="1"/>
  <c r="N13" i="1"/>
  <c r="N9" i="1"/>
  <c r="N25" i="1"/>
  <c r="AA62" i="1"/>
  <c r="AA15" i="1"/>
  <c r="AA33" i="1"/>
  <c r="S12" i="1"/>
  <c r="AA12" i="1" s="1"/>
  <c r="R12" i="1"/>
  <c r="AA26" i="1"/>
  <c r="S30" i="1"/>
  <c r="AA30" i="1" s="1"/>
  <c r="R30" i="1"/>
  <c r="AA54" i="1"/>
  <c r="AA51" i="1"/>
  <c r="AA14" i="1"/>
  <c r="N22" i="1"/>
  <c r="AA57" i="1"/>
  <c r="M63" i="1"/>
  <c r="S18" i="1"/>
  <c r="AA18" i="1" s="1"/>
  <c r="R18" i="1"/>
  <c r="S6" i="1"/>
  <c r="AA6" i="1" s="1"/>
  <c r="R6" i="1"/>
  <c r="AA9" i="1"/>
  <c r="AA27" i="1"/>
  <c r="AA38" i="1"/>
  <c r="AA42" i="1"/>
  <c r="R9" i="1"/>
  <c r="R21" i="1"/>
  <c r="R33" i="1"/>
  <c r="R45" i="1"/>
  <c r="R57" i="1"/>
  <c r="G63" i="1"/>
  <c r="R48" i="1"/>
  <c r="R60" i="1"/>
  <c r="R13" i="1"/>
  <c r="S24" i="1"/>
  <c r="AA24" i="1" s="1"/>
  <c r="R25" i="1"/>
  <c r="S36" i="1"/>
  <c r="AA36" i="1" s="1"/>
  <c r="R37" i="1"/>
  <c r="R49" i="1"/>
  <c r="R61" i="1"/>
  <c r="R62" i="1"/>
  <c r="R15" i="1"/>
  <c r="R27" i="1"/>
  <c r="R39" i="1"/>
  <c r="R51" i="1"/>
  <c r="R42" i="1"/>
  <c r="R54" i="1"/>
  <c r="S63" i="1" l="1"/>
  <c r="AA63" i="1"/>
  <c r="N63" i="1"/>
  <c r="AA64" i="1" l="1"/>
  <c r="R63" i="1" s="1"/>
  <c r="R64" i="1" s="1"/>
  <c r="O26" i="1"/>
  <c r="O31" i="1"/>
  <c r="O7" i="1"/>
  <c r="O12" i="1"/>
  <c r="O27" i="1"/>
  <c r="O17" i="1"/>
  <c r="O13" i="1"/>
  <c r="O47" i="1"/>
  <c r="O32" i="1"/>
  <c r="O38" i="1"/>
  <c r="O20" i="1"/>
  <c r="O37" i="1"/>
  <c r="O51" i="1"/>
  <c r="O61" i="1"/>
  <c r="O40" i="1"/>
  <c r="O52" i="1"/>
  <c r="O24" i="1"/>
  <c r="O14" i="1"/>
  <c r="O21" i="1"/>
  <c r="O19" i="1"/>
  <c r="O34" i="1"/>
  <c r="O45" i="1"/>
  <c r="O36" i="1"/>
  <c r="O46" i="1"/>
  <c r="O6" i="1"/>
  <c r="O59" i="1"/>
  <c r="O28" i="1"/>
  <c r="O35" i="1"/>
  <c r="O41" i="1"/>
  <c r="O8" i="1"/>
  <c r="O43" i="1"/>
  <c r="O33" i="1"/>
  <c r="O44" i="1"/>
  <c r="O29" i="1"/>
  <c r="O42" i="1"/>
  <c r="O56" i="1"/>
  <c r="O23" i="1"/>
  <c r="O62" i="1"/>
  <c r="O30" i="1"/>
  <c r="O53" i="1"/>
  <c r="O48" i="1"/>
  <c r="O50" i="1"/>
  <c r="O55" i="1"/>
  <c r="O54" i="1"/>
  <c r="O60" i="1"/>
  <c r="O11" i="1"/>
  <c r="O15" i="1"/>
  <c r="O16" i="1"/>
  <c r="O39" i="1"/>
  <c r="O18" i="1"/>
  <c r="O58" i="1"/>
  <c r="O10" i="1"/>
  <c r="O57" i="1"/>
  <c r="O25" i="1"/>
  <c r="O49" i="1"/>
  <c r="O9" i="1"/>
  <c r="O22" i="1"/>
  <c r="T46" i="1" l="1"/>
  <c r="AB46" i="1" s="1"/>
  <c r="AC46" i="1" s="1"/>
  <c r="T36" i="1"/>
  <c r="AB36" i="1" s="1"/>
  <c r="AC36" i="1" s="1"/>
  <c r="T16" i="1"/>
  <c r="AB16" i="1" s="1"/>
  <c r="AC16" i="1" s="1"/>
  <c r="T56" i="1"/>
  <c r="AB56" i="1" s="1"/>
  <c r="AC56" i="1" s="1"/>
  <c r="T37" i="1"/>
  <c r="AB37" i="1" s="1"/>
  <c r="AC37" i="1" s="1"/>
  <c r="T42" i="1"/>
  <c r="AB42" i="1" s="1"/>
  <c r="AC42" i="1" s="1"/>
  <c r="T15" i="1"/>
  <c r="AB15" i="1" s="1"/>
  <c r="AC15" i="1" s="1"/>
  <c r="T22" i="1"/>
  <c r="AB22" i="1" s="1"/>
  <c r="AC22" i="1" s="1"/>
  <c r="T34" i="1"/>
  <c r="AB34" i="1" s="1"/>
  <c r="AC34" i="1" s="1"/>
  <c r="T32" i="1"/>
  <c r="AB32" i="1" s="1"/>
  <c r="AC32" i="1" s="1"/>
  <c r="T47" i="1"/>
  <c r="AB47" i="1" s="1"/>
  <c r="AC47" i="1" s="1"/>
  <c r="T29" i="1"/>
  <c r="AB29" i="1" s="1"/>
  <c r="AC29" i="1" s="1"/>
  <c r="T33" i="1"/>
  <c r="AB33" i="1" s="1"/>
  <c r="AC33" i="1" s="1"/>
  <c r="T21" i="1"/>
  <c r="AB21" i="1" s="1"/>
  <c r="AC21" i="1" s="1"/>
  <c r="T13" i="1"/>
  <c r="AB13" i="1" s="1"/>
  <c r="AC13" i="1" s="1"/>
  <c r="T17" i="1"/>
  <c r="AB17" i="1" s="1"/>
  <c r="AC17" i="1" s="1"/>
  <c r="T60" i="1"/>
  <c r="AB60" i="1" s="1"/>
  <c r="AC60" i="1" s="1"/>
  <c r="T27" i="1"/>
  <c r="AB27" i="1" s="1"/>
  <c r="AC27" i="1" s="1"/>
  <c r="T11" i="1"/>
  <c r="AB11" i="1" s="1"/>
  <c r="AC11" i="1" s="1"/>
  <c r="T54" i="1"/>
  <c r="AB54" i="1" s="1"/>
  <c r="AC54" i="1" s="1"/>
  <c r="T49" i="1"/>
  <c r="AB49" i="1" s="1"/>
  <c r="AC49" i="1" s="1"/>
  <c r="T14" i="1"/>
  <c r="AB14" i="1" s="1"/>
  <c r="AC14" i="1" s="1"/>
  <c r="T48" i="1"/>
  <c r="AB48" i="1" s="1"/>
  <c r="AC48" i="1" s="1"/>
  <c r="T53" i="1"/>
  <c r="AB53" i="1" s="1"/>
  <c r="AC53" i="1" s="1"/>
  <c r="T35" i="1"/>
  <c r="AB35" i="1" s="1"/>
  <c r="AC35" i="1" s="1"/>
  <c r="T52" i="1"/>
  <c r="AB52" i="1" s="1"/>
  <c r="AC52" i="1" s="1"/>
  <c r="T12" i="1"/>
  <c r="AB12" i="1" s="1"/>
  <c r="AC12" i="1" s="1"/>
  <c r="T20" i="1"/>
  <c r="AB20" i="1" s="1"/>
  <c r="AC20" i="1" s="1"/>
  <c r="T44" i="1"/>
  <c r="AB44" i="1" s="1"/>
  <c r="AC44" i="1" s="1"/>
  <c r="T55" i="1"/>
  <c r="AB55" i="1" s="1"/>
  <c r="AC55" i="1" s="1"/>
  <c r="T50" i="1"/>
  <c r="AB50" i="1" s="1"/>
  <c r="AC50" i="1" s="1"/>
  <c r="T57" i="1"/>
  <c r="AB57" i="1" s="1"/>
  <c r="AC57" i="1" s="1"/>
  <c r="T10" i="1"/>
  <c r="AB10" i="1" s="1"/>
  <c r="AC10" i="1" s="1"/>
  <c r="T28" i="1"/>
  <c r="AB28" i="1" s="1"/>
  <c r="AC28" i="1" s="1"/>
  <c r="T40" i="1"/>
  <c r="AB40" i="1" s="1"/>
  <c r="AC40" i="1" s="1"/>
  <c r="T7" i="1"/>
  <c r="AB7" i="1" s="1"/>
  <c r="AC7" i="1" s="1"/>
  <c r="T45" i="1"/>
  <c r="AB45" i="1" s="1"/>
  <c r="AC45" i="1" s="1"/>
  <c r="T9" i="1"/>
  <c r="AB9" i="1" s="1"/>
  <c r="AC9" i="1" s="1"/>
  <c r="T43" i="1"/>
  <c r="AB43" i="1" s="1"/>
  <c r="AC43" i="1" s="1"/>
  <c r="T8" i="1"/>
  <c r="AB8" i="1" s="1"/>
  <c r="AC8" i="1" s="1"/>
  <c r="T41" i="1"/>
  <c r="AB41" i="1" s="1"/>
  <c r="AC41" i="1" s="1"/>
  <c r="T30" i="1"/>
  <c r="AB30" i="1" s="1"/>
  <c r="AC30" i="1" s="1"/>
  <c r="T62" i="1"/>
  <c r="AB62" i="1" s="1"/>
  <c r="AC62" i="1" s="1"/>
  <c r="T59" i="1"/>
  <c r="AB59" i="1" s="1"/>
  <c r="AC59" i="1" s="1"/>
  <c r="T61" i="1"/>
  <c r="AB61" i="1" s="1"/>
  <c r="AC61" i="1" s="1"/>
  <c r="T31" i="1"/>
  <c r="AB31" i="1" s="1"/>
  <c r="AC31" i="1" s="1"/>
  <c r="T38" i="1"/>
  <c r="AB38" i="1" s="1"/>
  <c r="AC38" i="1" s="1"/>
  <c r="T19" i="1"/>
  <c r="AB19" i="1" s="1"/>
  <c r="AC19" i="1" s="1"/>
  <c r="T25" i="1"/>
  <c r="AB25" i="1" s="1"/>
  <c r="AC25" i="1" s="1"/>
  <c r="T24" i="1"/>
  <c r="AB24" i="1" s="1"/>
  <c r="AC24" i="1" s="1"/>
  <c r="T58" i="1"/>
  <c r="AB58" i="1" s="1"/>
  <c r="AC58" i="1" s="1"/>
  <c r="T18" i="1"/>
  <c r="AB18" i="1" s="1"/>
  <c r="AC18" i="1" s="1"/>
  <c r="T39" i="1"/>
  <c r="AB39" i="1" s="1"/>
  <c r="AC39" i="1" s="1"/>
  <c r="T23" i="1"/>
  <c r="AB23" i="1" s="1"/>
  <c r="AC23" i="1" s="1"/>
  <c r="T51" i="1"/>
  <c r="AB51" i="1" s="1"/>
  <c r="AC51" i="1" s="1"/>
  <c r="T26" i="1"/>
  <c r="AB26" i="1" s="1"/>
  <c r="AC26" i="1" s="1"/>
  <c r="O63" i="1"/>
  <c r="T6" i="1"/>
  <c r="T63" i="1" l="1"/>
  <c r="AB63" i="1" s="1"/>
  <c r="AB6" i="1"/>
  <c r="AC6" i="1" s="1"/>
</calcChain>
</file>

<file path=xl/sharedStrings.xml><?xml version="1.0" encoding="utf-8"?>
<sst xmlns="http://schemas.openxmlformats.org/spreadsheetml/2006/main" count="329" uniqueCount="278">
  <si>
    <t>Redni broj</t>
  </si>
  <si>
    <t>Šifra ZU</t>
  </si>
  <si>
    <t>ZDRAVSTVENA USTANOVA</t>
  </si>
  <si>
    <t>Kategorija ZU</t>
  </si>
  <si>
    <t>Ukupna suma koeficijenata za kvartal</t>
  </si>
  <si>
    <t>DSG Učinak - udeo u ukupnim koeficijentima</t>
  </si>
  <si>
    <t>Sredstva za DSG učinak za kvartal</t>
  </si>
  <si>
    <t>I   indikator kvaliteta</t>
  </si>
  <si>
    <t>II indikator kvaliteta</t>
  </si>
  <si>
    <t>III indikator kvaliteta</t>
  </si>
  <si>
    <t>IV indikator kvaliteta</t>
  </si>
  <si>
    <t>V indikator kvaliteta</t>
  </si>
  <si>
    <t>Indikatori kvaliteta - Ukupno</t>
  </si>
  <si>
    <t>Sredstva za Indikatore kvaliteta za kvartal</t>
  </si>
  <si>
    <t>Ukupna sredstva za učinak za kvartal</t>
  </si>
  <si>
    <t xml:space="preserve">Index Učinka (Ukupna sredstva za učinak za kvartal / Varijabilni deo naknade za kvartal) </t>
  </si>
  <si>
    <t>6 = 4 * (1-%5)</t>
  </si>
  <si>
    <t>9 = 7 * (1-%8)</t>
  </si>
  <si>
    <t>12 = 10 * (1-%11)</t>
  </si>
  <si>
    <t>13 = 6 + 9 +12</t>
  </si>
  <si>
    <t>14 = 13 /(suma 13)</t>
  </si>
  <si>
    <t>16 = 15 / 4 (četvrtina)</t>
  </si>
  <si>
    <t>17 = 0,8* 16</t>
  </si>
  <si>
    <t>18 = 0,2* 16</t>
  </si>
  <si>
    <t>19 = 14 * (suma 17)</t>
  </si>
  <si>
    <t>25 = 20+ 21 + 22+ 23 +24</t>
  </si>
  <si>
    <t>26 = 0.2* 25* 18</t>
  </si>
  <si>
    <t>27 = 19+ 26</t>
  </si>
  <si>
    <t>28 = 27/ 16</t>
  </si>
  <si>
    <t>00203012</t>
  </si>
  <si>
    <t>Opšta bolnica Kikinda</t>
  </si>
  <si>
    <t>00204016</t>
  </si>
  <si>
    <t>Opšta bolnica Vršac</t>
  </si>
  <si>
    <t>00206027</t>
  </si>
  <si>
    <t>Opšta bolnica Vrbas</t>
  </si>
  <si>
    <t>00210002</t>
  </si>
  <si>
    <t>Opšta bolnica "Stefan Visoki", Smederevska Palanka</t>
  </si>
  <si>
    <t>00211014</t>
  </si>
  <si>
    <t>Opšta bolnica Petrovac na Mlavi</t>
  </si>
  <si>
    <t>00212007</t>
  </si>
  <si>
    <t>Zdravstveni centar Aranđelovac</t>
  </si>
  <si>
    <t>00213009</t>
  </si>
  <si>
    <t>Opšta bolnica Jagodina</t>
  </si>
  <si>
    <t>00213016</t>
  </si>
  <si>
    <t>Opšta bolnica Paraćin</t>
  </si>
  <si>
    <t>00214002</t>
  </si>
  <si>
    <t>Zdravstveni centar Negotin</t>
  </si>
  <si>
    <t>00214007</t>
  </si>
  <si>
    <t>Opšta bolnica Majdanpek</t>
  </si>
  <si>
    <t>00215002</t>
  </si>
  <si>
    <t>Zdravstveni centar Knjaževac</t>
  </si>
  <si>
    <t>00222008</t>
  </si>
  <si>
    <t>Opšta bolnica Pirot</t>
  </si>
  <si>
    <t>00224002</t>
  </si>
  <si>
    <t>Zdravstveni centar Surdulica</t>
  </si>
  <si>
    <t>00203014</t>
  </si>
  <si>
    <t>Opšta bolnica Senta</t>
  </si>
  <si>
    <t>00214003</t>
  </si>
  <si>
    <t>Zdravstveni centar Kladovo</t>
  </si>
  <si>
    <t>00201007</t>
  </si>
  <si>
    <t>Opšta bolnica Subotica</t>
  </si>
  <si>
    <t>00204018</t>
  </si>
  <si>
    <t>Opšta bolnica Pančevo</t>
  </si>
  <si>
    <t>00205008</t>
  </si>
  <si>
    <t>Opšta bolnica Sombor</t>
  </si>
  <si>
    <t>00211012</t>
  </si>
  <si>
    <t>Opšta bolnica Požarevac</t>
  </si>
  <si>
    <t>00213012</t>
  </si>
  <si>
    <t>Opšta bolnica Ćuprija</t>
  </si>
  <si>
    <t>00215003</t>
  </si>
  <si>
    <t>Zdravstveni centar Zaječar</t>
  </si>
  <si>
    <t>00216001</t>
  </si>
  <si>
    <t>Zdravstveni centar Užice</t>
  </si>
  <si>
    <t>00217012</t>
  </si>
  <si>
    <t>Opšta bolnica Čačak</t>
  </si>
  <si>
    <t>00218013</t>
  </si>
  <si>
    <t>Opšta bolnica Novi Pazar</t>
  </si>
  <si>
    <t>00218015</t>
  </si>
  <si>
    <t>Opšta bolnica Kraljevo</t>
  </si>
  <si>
    <t>00224001</t>
  </si>
  <si>
    <t>Zdravstveni centar Vranje</t>
  </si>
  <si>
    <t>00223009</t>
  </si>
  <si>
    <t>Opšta bolnica Leskovac</t>
  </si>
  <si>
    <t>00219012</t>
  </si>
  <si>
    <t>Opšta bolnica Kruševac</t>
  </si>
  <si>
    <t>00202012</t>
  </si>
  <si>
    <t>Opšta bolnica Zrenjanin</t>
  </si>
  <si>
    <t>00206020</t>
  </si>
  <si>
    <t>Univerzitetski klinički centar Vojvodine, Novi Sad</t>
  </si>
  <si>
    <t>00220019</t>
  </si>
  <si>
    <t>Univerzitetski klinički centar Niš</t>
  </si>
  <si>
    <t>00230048</t>
  </si>
  <si>
    <t>Kliničko-bolnički centar "Dr Dragiša Mišović - Dedinje"</t>
  </si>
  <si>
    <t>00230049</t>
  </si>
  <si>
    <t>Kliničko-bolnički centar "Zemun"</t>
  </si>
  <si>
    <t>00230050</t>
  </si>
  <si>
    <t>Kliničko-bolnički centar "Zvezdara"</t>
  </si>
  <si>
    <t>00230051</t>
  </si>
  <si>
    <t>Univerzitetski klinički centar Srbije</t>
  </si>
  <si>
    <t>00212010</t>
  </si>
  <si>
    <t>Univerzitetski klinički centar Kragujevac</t>
  </si>
  <si>
    <t>00230047</t>
  </si>
  <si>
    <t>Kliničko-bolnički centar "Bežanijska kosa"</t>
  </si>
  <si>
    <t>00230036</t>
  </si>
  <si>
    <t>Institut za kardiovaskularne bolesti "Dedinje"</t>
  </si>
  <si>
    <t>00206017</t>
  </si>
  <si>
    <t>Institut za kardiovaskularne bolesti Vojvodine, Sremska Kamenica</t>
  </si>
  <si>
    <t>00230039</t>
  </si>
  <si>
    <t>Institut za onkologiju i radiologiju Srbije</t>
  </si>
  <si>
    <t>00206015</t>
  </si>
  <si>
    <t>Institut za onkologiju Vojvodine, Sremska Kamenica</t>
  </si>
  <si>
    <t>00206018</t>
  </si>
  <si>
    <t>Institut za zdravstvenu zaštitu dece i omladine Vojvodine, Novi Sad</t>
  </si>
  <si>
    <t>00230044</t>
  </si>
  <si>
    <t>Univerzitetska dečja klinika</t>
  </si>
  <si>
    <t>00230037</t>
  </si>
  <si>
    <t>Institut za zdravstvenu zaštitu majke i deteta Srbije "Dr Vukan Čupić"</t>
  </si>
  <si>
    <t>00230034</t>
  </si>
  <si>
    <t>Institut za ortopediju Banjica</t>
  </si>
  <si>
    <t>00230045</t>
  </si>
  <si>
    <t>Ginekološko - akušerska klinika Narodni Front</t>
  </si>
  <si>
    <t>00206016</t>
  </si>
  <si>
    <t>Institut za plućne bolesti Vojvodine, Sremska Kamenica</t>
  </si>
  <si>
    <t>00230020</t>
  </si>
  <si>
    <t>Specijalna bolnica za cerebrovaskularne bolesti "Sveti Sava"</t>
  </si>
  <si>
    <t>00209012</t>
  </si>
  <si>
    <t>Zdravstveni centar Valjevo</t>
  </si>
  <si>
    <t>Zdravstveni centar Loznica</t>
  </si>
  <si>
    <t>00208017</t>
  </si>
  <si>
    <t>00221009</t>
  </si>
  <si>
    <t>Zdravstveni centar Prokuplje</t>
  </si>
  <si>
    <t>00220028</t>
  </si>
  <si>
    <t>Zdravstveni centar Aleksinac</t>
  </si>
  <si>
    <t>00217013</t>
  </si>
  <si>
    <t>Zdravstveni centar Gornji Milanovac</t>
  </si>
  <si>
    <t>/</t>
  </si>
  <si>
    <t>00210010</t>
  </si>
  <si>
    <t>Zdravstveni centar Smederevo</t>
  </si>
  <si>
    <t>0.00%</t>
  </si>
  <si>
    <t>1.11%</t>
  </si>
  <si>
    <t>0.70%</t>
  </si>
  <si>
    <t>0.46%</t>
  </si>
  <si>
    <t>00214010</t>
  </si>
  <si>
    <t>Zdravstveni centar  Bor</t>
  </si>
  <si>
    <t>00208018</t>
  </si>
  <si>
    <t>Zdravstveni centar Šabac</t>
  </si>
  <si>
    <t>1.10%</t>
  </si>
  <si>
    <t>0.80%</t>
  </si>
  <si>
    <t>5.26%</t>
  </si>
  <si>
    <t>0.54%</t>
  </si>
  <si>
    <t>0.44%</t>
  </si>
  <si>
    <t>1.88%</t>
  </si>
  <si>
    <t>2.34%</t>
  </si>
  <si>
    <t>0.45%</t>
  </si>
  <si>
    <t>0.87%</t>
  </si>
  <si>
    <t>0.48%</t>
  </si>
  <si>
    <t>6.49%</t>
  </si>
  <si>
    <t>2.75%</t>
  </si>
  <si>
    <t>10.29%</t>
  </si>
  <si>
    <t>0.62%</t>
  </si>
  <si>
    <t>1.65%</t>
  </si>
  <si>
    <t>4.86%</t>
  </si>
  <si>
    <t>0.56%</t>
  </si>
  <si>
    <t>5.23%</t>
  </si>
  <si>
    <t>UČINAK I KVARTAL 2026.GODINE</t>
  </si>
  <si>
    <t>Varijabilni deo naknade - Prilog 2 Pravilnika o ugovaranju ZZ za 2026. godinu</t>
  </si>
  <si>
    <t>1/4 Varijabilnog dela za 2026. godinu (kvartal)</t>
  </si>
  <si>
    <t>80% Varijabilnog dela 2026. za kvartal + razlika za kvalitet za kvartal</t>
  </si>
  <si>
    <t>20% Varijabilnog dela 2026. za kvartal</t>
  </si>
  <si>
    <t>Suma koeficijenata po ZU - januar</t>
  </si>
  <si>
    <t>% greške (DSG kontrola) - januar</t>
  </si>
  <si>
    <t>Suma koeficijenata po ZU umanjena za % greške- januar</t>
  </si>
  <si>
    <t>Suma koeficijenata po ZU - februar</t>
  </si>
  <si>
    <t>% greška (DSG kontrola) - februar</t>
  </si>
  <si>
    <t>Suma koeficijenata po ZU umanjena za % greške- februar</t>
  </si>
  <si>
    <t>Suma koeficijenata po ZU - mart</t>
  </si>
  <si>
    <t>% greška (DSG kontrola) - mart</t>
  </si>
  <si>
    <t>Suma koeficijenata po ZU umanjena za % greške- mart</t>
  </si>
  <si>
    <t>00207014</t>
  </si>
  <si>
    <t>Zdravstveni centar Sremska Mitrovica</t>
  </si>
  <si>
    <t>2.11%</t>
  </si>
  <si>
    <t>2.48%</t>
  </si>
  <si>
    <t>8.61%</t>
  </si>
  <si>
    <t>1.94%</t>
  </si>
  <si>
    <t>5.07%</t>
  </si>
  <si>
    <t>0.85%</t>
  </si>
  <si>
    <t>10.94%</t>
  </si>
  <si>
    <t>9.02%</t>
  </si>
  <si>
    <t>2.18%</t>
  </si>
  <si>
    <t>5.10%</t>
  </si>
  <si>
    <t>0.77%</t>
  </si>
  <si>
    <t>6.83%</t>
  </si>
  <si>
    <t>8.76%</t>
  </si>
  <si>
    <t>4.52%</t>
  </si>
  <si>
    <t>9.14%</t>
  </si>
  <si>
    <t>0.34%</t>
  </si>
  <si>
    <t>6.34%</t>
  </si>
  <si>
    <t>8.25%</t>
  </si>
  <si>
    <t>2.09%</t>
  </si>
  <si>
    <t>0.69%</t>
  </si>
  <si>
    <t>0.27%</t>
  </si>
  <si>
    <t>2.28%</t>
  </si>
  <si>
    <t>5.27%</t>
  </si>
  <si>
    <t>5.80%</t>
  </si>
  <si>
    <t>5.62%</t>
  </si>
  <si>
    <t>0.68%</t>
  </si>
  <si>
    <t>2.26%</t>
  </si>
  <si>
    <t>1.59%</t>
  </si>
  <si>
    <t>1.36%</t>
  </si>
  <si>
    <t>1.32%</t>
  </si>
  <si>
    <t>8.31%</t>
  </si>
  <si>
    <t>5.71%</t>
  </si>
  <si>
    <t>2.19%</t>
  </si>
  <si>
    <t>1.13%</t>
  </si>
  <si>
    <t>2.96%</t>
  </si>
  <si>
    <t>10.49%</t>
  </si>
  <si>
    <t>5.13%</t>
  </si>
  <si>
    <t>2.44%</t>
  </si>
  <si>
    <t>3.00%</t>
  </si>
  <si>
    <t>4.70%</t>
  </si>
  <si>
    <t>2.16%</t>
  </si>
  <si>
    <t>1.97%</t>
  </si>
  <si>
    <t>13.33%</t>
  </si>
  <si>
    <t>11.21%</t>
  </si>
  <si>
    <t>1.49%</t>
  </si>
  <si>
    <t>8.29%</t>
  </si>
  <si>
    <t>1.66%</t>
  </si>
  <si>
    <t>3.92%</t>
  </si>
  <si>
    <t>6.38%</t>
  </si>
  <si>
    <t>7.55%</t>
  </si>
  <si>
    <t>1.38%</t>
  </si>
  <si>
    <t>8.43%</t>
  </si>
  <si>
    <t>3.39%</t>
  </si>
  <si>
    <t>1.43%</t>
  </si>
  <si>
    <t>2.71%</t>
  </si>
  <si>
    <t>5.35%</t>
  </si>
  <si>
    <t>1.00%</t>
  </si>
  <si>
    <t>7.34%</t>
  </si>
  <si>
    <t>1.82%</t>
  </si>
  <si>
    <t>6.40%</t>
  </si>
  <si>
    <t>2.88%</t>
  </si>
  <si>
    <t>1.20%</t>
  </si>
  <si>
    <t>0.23%</t>
  </si>
  <si>
    <t>3.75%</t>
  </si>
  <si>
    <t>3.67%</t>
  </si>
  <si>
    <t>6.25%</t>
  </si>
  <si>
    <t>2.63%</t>
  </si>
  <si>
    <t>0.29%</t>
  </si>
  <si>
    <t>1.16%</t>
  </si>
  <si>
    <t>0.84%</t>
  </si>
  <si>
    <t>3.31%</t>
  </si>
  <si>
    <t>2.00%</t>
  </si>
  <si>
    <t>3.68%</t>
  </si>
  <si>
    <t>3.10%</t>
  </si>
  <si>
    <t>7.81%</t>
  </si>
  <si>
    <t>0.97%</t>
  </si>
  <si>
    <t>2.77%</t>
  </si>
  <si>
    <t>13.56%</t>
  </si>
  <si>
    <t>5.55%</t>
  </si>
  <si>
    <t>1.91%</t>
  </si>
  <si>
    <t>4.79%</t>
  </si>
  <si>
    <t>6.41%</t>
  </si>
  <si>
    <t>4.12%</t>
  </si>
  <si>
    <t>3.78%</t>
  </si>
  <si>
    <t>1.45%</t>
  </si>
  <si>
    <t>6.21%</t>
  </si>
  <si>
    <t>2.03%</t>
  </si>
  <si>
    <t>1.12%</t>
  </si>
  <si>
    <t>6.35%</t>
  </si>
  <si>
    <t>1.48%</t>
  </si>
  <si>
    <t>1.41%</t>
  </si>
  <si>
    <t>2.42%</t>
  </si>
  <si>
    <t>2.04%</t>
  </si>
  <si>
    <t>4.66%</t>
  </si>
  <si>
    <t>0.92%</t>
  </si>
  <si>
    <t>0.75%</t>
  </si>
  <si>
    <t>1.60%</t>
  </si>
  <si>
    <t>0.86%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</si>
</sst>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5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3" fontId="8" fillId="3" borderId="4" xfId="0" applyNumberFormat="1" applyFont="1" applyFill="1" applyBorder="1"/>
    <xf numFmtId="10" fontId="8" fillId="3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/>
    <xf numFmtId="164" fontId="8" fillId="3" borderId="4" xfId="0" applyNumberFormat="1" applyFont="1" applyFill="1" applyBorder="1"/>
    <xf numFmtId="3" fontId="8" fillId="3" borderId="4" xfId="1" applyNumberFormat="1" applyFont="1" applyFill="1" applyBorder="1" applyAlignment="1" applyProtection="1">
      <alignment horizontal="right" wrapText="1"/>
    </xf>
    <xf numFmtId="3" fontId="8" fillId="3" borderId="4" xfId="0" applyNumberFormat="1" applyFont="1" applyFill="1" applyBorder="1" applyAlignment="1" applyProtection="1">
      <alignment horizontal="right" wrapText="1"/>
    </xf>
    <xf numFmtId="0" fontId="8" fillId="3" borderId="4" xfId="0" applyNumberFormat="1" applyFont="1" applyFill="1" applyBorder="1"/>
    <xf numFmtId="3" fontId="8" fillId="4" borderId="4" xfId="0" applyNumberFormat="1" applyFont="1" applyFill="1" applyBorder="1"/>
    <xf numFmtId="2" fontId="8" fillId="4" borderId="4" xfId="0" applyNumberFormat="1" applyFont="1" applyFill="1" applyBorder="1"/>
    <xf numFmtId="0" fontId="8" fillId="3" borderId="0" xfId="0" applyFont="1" applyFill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/>
    <xf numFmtId="164" fontId="0" fillId="5" borderId="6" xfId="0" applyNumberFormat="1" applyFont="1" applyFill="1" applyBorder="1"/>
    <xf numFmtId="3" fontId="0" fillId="5" borderId="5" xfId="0" applyNumberFormat="1" applyFont="1" applyFill="1" applyBorder="1"/>
    <xf numFmtId="4" fontId="8" fillId="5" borderId="6" xfId="0" applyNumberFormat="1" applyFont="1" applyFill="1" applyBorder="1"/>
    <xf numFmtId="3" fontId="0" fillId="5" borderId="8" xfId="0" applyNumberFormat="1" applyFont="1" applyFill="1" applyBorder="1"/>
    <xf numFmtId="3" fontId="0" fillId="5" borderId="6" xfId="0" applyNumberFormat="1" applyFont="1" applyFill="1" applyBorder="1"/>
    <xf numFmtId="3" fontId="0" fillId="5" borderId="9" xfId="0" applyNumberFormat="1" applyFont="1" applyFill="1" applyBorder="1"/>
    <xf numFmtId="3" fontId="2" fillId="5" borderId="10" xfId="0" applyNumberFormat="1" applyFont="1" applyFill="1" applyBorder="1"/>
    <xf numFmtId="3" fontId="0" fillId="5" borderId="6" xfId="0" applyNumberFormat="1" applyFill="1" applyBorder="1"/>
    <xf numFmtId="4" fontId="0" fillId="5" borderId="6" xfId="0" applyNumberFormat="1" applyFill="1" applyBorder="1"/>
    <xf numFmtId="3" fontId="0" fillId="5" borderId="10" xfId="0" applyNumberFormat="1" applyFont="1" applyFill="1" applyBorder="1"/>
    <xf numFmtId="3" fontId="8" fillId="4" borderId="11" xfId="0" applyNumberFormat="1" applyFont="1" applyFill="1" applyBorder="1"/>
    <xf numFmtId="3" fontId="0" fillId="4" borderId="6" xfId="0" applyNumberForma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3" fontId="0" fillId="3" borderId="0" xfId="0" applyNumberFormat="1" applyFill="1"/>
    <xf numFmtId="4" fontId="8" fillId="3" borderId="0" xfId="0" applyNumberFormat="1" applyFont="1" applyFill="1" applyBorder="1"/>
    <xf numFmtId="3" fontId="1" fillId="5" borderId="10" xfId="0" applyNumberFormat="1" applyFont="1" applyFill="1" applyBorder="1"/>
    <xf numFmtId="3" fontId="11" fillId="6" borderId="10" xfId="0" applyNumberFormat="1" applyFont="1" applyFill="1" applyBorder="1"/>
    <xf numFmtId="3" fontId="8" fillId="3" borderId="12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3" fontId="0" fillId="0" borderId="0" xfId="0" applyNumberFormat="1"/>
    <xf numFmtId="0" fontId="0" fillId="0" borderId="0" xfId="0" applyBorder="1"/>
    <xf numFmtId="10" fontId="8" fillId="3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/>
    <xf numFmtId="3" fontId="8" fillId="3" borderId="0" xfId="1" applyNumberFormat="1" applyFont="1" applyFill="1" applyBorder="1" applyAlignment="1" applyProtection="1">
      <alignment horizontal="right" wrapText="1"/>
    </xf>
    <xf numFmtId="0" fontId="13" fillId="0" borderId="0" xfId="0" applyFont="1"/>
    <xf numFmtId="0" fontId="0" fillId="0" borderId="0" xfId="0" applyFont="1" applyBorder="1" applyAlignment="1"/>
    <xf numFmtId="49" fontId="8" fillId="3" borderId="4" xfId="0" applyNumberFormat="1" applyFont="1" applyFill="1" applyBorder="1" applyAlignment="1">
      <alignment wrapText="1"/>
    </xf>
    <xf numFmtId="49" fontId="8" fillId="3" borderId="6" xfId="0" applyNumberFormat="1" applyFont="1" applyFill="1" applyBorder="1" applyAlignment="1">
      <alignment wrapText="1"/>
    </xf>
    <xf numFmtId="49" fontId="8" fillId="0" borderId="6" xfId="0" applyNumberFormat="1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8" fillId="3" borderId="6" xfId="0" applyFont="1" applyFill="1" applyBorder="1" applyAlignment="1">
      <alignment wrapText="1"/>
    </xf>
    <xf numFmtId="3" fontId="8" fillId="3" borderId="0" xfId="0" applyNumberFormat="1" applyFont="1" applyFill="1"/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10" fillId="0" borderId="7" xfId="1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3" fillId="0" borderId="0" xfId="0" applyFont="1" applyBorder="1"/>
    <xf numFmtId="3" fontId="0" fillId="0" borderId="0" xfId="0" applyNumberFormat="1" applyBorder="1"/>
    <xf numFmtId="0" fontId="1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ja.lutovac/Desktop/DSG%202026/Februar%202026/Februar%20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ja.lutovac/Desktop/DSG%202026/Mart%202026/Mart%20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 2026"/>
    </sheetNames>
    <sheetDataSet>
      <sheetData sheetId="0">
        <row r="2">
          <cell r="A2" t="str">
            <v>00203012</v>
          </cell>
          <cell r="B2" t="str">
            <v>Opšta bolnica Kikinda</v>
          </cell>
          <cell r="C2">
            <v>1041.3400000000015</v>
          </cell>
        </row>
        <row r="3">
          <cell r="A3" t="str">
            <v>00204016</v>
          </cell>
          <cell r="B3" t="str">
            <v>Opšta bolnica Vršac</v>
          </cell>
          <cell r="C3">
            <v>967.70999999999935</v>
          </cell>
        </row>
        <row r="4">
          <cell r="A4" t="str">
            <v>00206027</v>
          </cell>
          <cell r="B4" t="str">
            <v>Opšta bolnica Vrbas</v>
          </cell>
          <cell r="C4">
            <v>978.44999999999914</v>
          </cell>
        </row>
        <row r="5">
          <cell r="A5" t="str">
            <v>00210002</v>
          </cell>
          <cell r="B5" t="str">
            <v>Opšta bolnica "Stefan Visoki", Smederevska Palanka</v>
          </cell>
          <cell r="C5">
            <v>818.9899999999991</v>
          </cell>
        </row>
        <row r="6">
          <cell r="A6" t="str">
            <v>00211014</v>
          </cell>
          <cell r="B6" t="str">
            <v>Opšta bolnica Petrovac na Mlavi</v>
          </cell>
          <cell r="C6">
            <v>267.72000000000088</v>
          </cell>
        </row>
        <row r="7">
          <cell r="A7" t="str">
            <v>00212007</v>
          </cell>
          <cell r="B7" t="str">
            <v>Zdravstveni centar Aranđelovac</v>
          </cell>
          <cell r="C7">
            <v>762.76999999999964</v>
          </cell>
        </row>
        <row r="8">
          <cell r="A8" t="str">
            <v>00213009</v>
          </cell>
          <cell r="B8" t="str">
            <v>Opšta bolnica Jagodina</v>
          </cell>
          <cell r="C8">
            <v>1285.5700000000031</v>
          </cell>
        </row>
        <row r="9">
          <cell r="A9" t="str">
            <v>00213016</v>
          </cell>
          <cell r="B9" t="str">
            <v>Opšta bolnica Paraćin</v>
          </cell>
          <cell r="C9">
            <v>670.26999999999759</v>
          </cell>
        </row>
        <row r="10">
          <cell r="A10" t="str">
            <v>00214002</v>
          </cell>
          <cell r="B10" t="str">
            <v>Zdravstveni centar Negotin</v>
          </cell>
          <cell r="C10">
            <v>448.66000000000065</v>
          </cell>
        </row>
        <row r="11">
          <cell r="A11" t="str">
            <v>00214007</v>
          </cell>
          <cell r="B11" t="str">
            <v>Opšta bolnica Majdanpek</v>
          </cell>
          <cell r="C11">
            <v>105.73999999999997</v>
          </cell>
        </row>
        <row r="12">
          <cell r="A12" t="str">
            <v>00214010</v>
          </cell>
          <cell r="B12" t="str">
            <v>Opšta bolnica Bor</v>
          </cell>
          <cell r="C12">
            <v>917.74999999999977</v>
          </cell>
        </row>
        <row r="13">
          <cell r="A13" t="str">
            <v>00215002</v>
          </cell>
          <cell r="B13" t="str">
            <v>Zdravstveni centar Knjaževac</v>
          </cell>
          <cell r="C13">
            <v>320.24999999999972</v>
          </cell>
        </row>
        <row r="14">
          <cell r="A14" t="str">
            <v>00217013</v>
          </cell>
          <cell r="B14" t="str">
            <v>Opšta bolnica Gornji Milanovac</v>
          </cell>
          <cell r="C14">
            <v>624.73999999999887</v>
          </cell>
        </row>
        <row r="15">
          <cell r="A15" t="str">
            <v>00220028</v>
          </cell>
          <cell r="B15" t="str">
            <v>Zdravstveni centar Aleksinac</v>
          </cell>
          <cell r="C15">
            <v>764.48999999999603</v>
          </cell>
        </row>
        <row r="16">
          <cell r="A16" t="str">
            <v>00221009</v>
          </cell>
          <cell r="B16" t="str">
            <v>Zdravstvni centar Prokuplje</v>
          </cell>
          <cell r="C16">
            <v>1110.2200000000032</v>
          </cell>
        </row>
        <row r="17">
          <cell r="A17" t="str">
            <v>00222008</v>
          </cell>
          <cell r="B17" t="str">
            <v>Opšta bolnica Pirot</v>
          </cell>
          <cell r="C17">
            <v>1168.6000000000022</v>
          </cell>
        </row>
        <row r="18">
          <cell r="A18" t="str">
            <v>00224002</v>
          </cell>
          <cell r="B18" t="str">
            <v>Zdravstveni centar Surdulica</v>
          </cell>
          <cell r="C18">
            <v>286.3100000000004</v>
          </cell>
        </row>
        <row r="19">
          <cell r="A19" t="str">
            <v>00203014</v>
          </cell>
          <cell r="B19" t="str">
            <v>Opšta bolnica Senta</v>
          </cell>
          <cell r="C19">
            <v>995.75000000000068</v>
          </cell>
        </row>
        <row r="20">
          <cell r="A20" t="str">
            <v>00214003</v>
          </cell>
          <cell r="B20" t="str">
            <v>Zdravstveni centar Kladovo</v>
          </cell>
          <cell r="C20">
            <v>748.15999999998883</v>
          </cell>
        </row>
        <row r="21">
          <cell r="A21" t="str">
            <v>00201007</v>
          </cell>
          <cell r="B21" t="str">
            <v>Opšta bolnica Subotica</v>
          </cell>
          <cell r="C21">
            <v>2825.5900000000106</v>
          </cell>
        </row>
        <row r="22">
          <cell r="A22" t="str">
            <v>00204018</v>
          </cell>
          <cell r="B22" t="str">
            <v>Opšta bolnica Pančevo</v>
          </cell>
          <cell r="C22">
            <v>2531.8699999999303</v>
          </cell>
        </row>
        <row r="23">
          <cell r="A23" t="str">
            <v>00205008</v>
          </cell>
          <cell r="B23" t="str">
            <v>Opšta bolnica Sombor</v>
          </cell>
          <cell r="C23">
            <v>2393.9600000000128</v>
          </cell>
        </row>
        <row r="24">
          <cell r="A24" t="str">
            <v>00207014</v>
          </cell>
          <cell r="B24" t="str">
            <v>Opšta bolnica Sremska Mitrovica</v>
          </cell>
          <cell r="C24">
            <v>2394.4499999999603</v>
          </cell>
        </row>
        <row r="25">
          <cell r="A25" t="str">
            <v>00208018</v>
          </cell>
          <cell r="B25" t="str">
            <v>Opšta bolnica Šabac</v>
          </cell>
          <cell r="C25">
            <v>1925.4200000000044</v>
          </cell>
        </row>
        <row r="26">
          <cell r="A26" t="str">
            <v>00208017</v>
          </cell>
          <cell r="B26" t="str">
            <v>Zdravstveni centar Loznica</v>
          </cell>
          <cell r="C26">
            <v>2090.0999999999613</v>
          </cell>
        </row>
        <row r="27">
          <cell r="A27" t="str">
            <v>00209012</v>
          </cell>
          <cell r="B27" t="str">
            <v>Zdravstveni centar Valjevo</v>
          </cell>
          <cell r="C27">
            <v>2914.4899999999566</v>
          </cell>
        </row>
        <row r="28">
          <cell r="A28" t="str">
            <v>00210010</v>
          </cell>
          <cell r="B28" t="str">
            <v>Opšta bolnica Smederevo</v>
          </cell>
          <cell r="C28">
            <v>1040.8800000000012</v>
          </cell>
        </row>
        <row r="29">
          <cell r="A29" t="str">
            <v>00211012</v>
          </cell>
          <cell r="B29" t="str">
            <v>Opšta bolnica Požarevac</v>
          </cell>
          <cell r="C29">
            <v>1829.1999999999875</v>
          </cell>
        </row>
        <row r="30">
          <cell r="A30" t="str">
            <v>00213012</v>
          </cell>
          <cell r="B30" t="str">
            <v>Opšta bolnica Ćuprija</v>
          </cell>
          <cell r="C30">
            <v>1441.0000000000073</v>
          </cell>
        </row>
        <row r="31">
          <cell r="A31" t="str">
            <v>00215003</v>
          </cell>
          <cell r="B31" t="str">
            <v>Zdravstveni centar Zaječar</v>
          </cell>
          <cell r="C31">
            <v>907.75</v>
          </cell>
        </row>
        <row r="32">
          <cell r="A32" t="str">
            <v>00216001</v>
          </cell>
          <cell r="B32" t="str">
            <v>Zdravstveni centar Užice</v>
          </cell>
          <cell r="C32">
            <v>4714.7000000000435</v>
          </cell>
        </row>
        <row r="33">
          <cell r="A33" t="str">
            <v>00217012</v>
          </cell>
          <cell r="B33" t="str">
            <v>Opšta bolnica Čačak</v>
          </cell>
          <cell r="C33">
            <v>2069.7499999999877</v>
          </cell>
        </row>
        <row r="34">
          <cell r="A34" t="str">
            <v>00218013</v>
          </cell>
          <cell r="B34" t="str">
            <v>Opšta bolnica Novi Pazar</v>
          </cell>
          <cell r="C34">
            <v>1527.219999999983</v>
          </cell>
        </row>
        <row r="35">
          <cell r="A35" t="str">
            <v>00218015</v>
          </cell>
          <cell r="B35" t="str">
            <v>Opšta bolnica Kraljevo</v>
          </cell>
          <cell r="C35">
            <v>2712.7100000000082</v>
          </cell>
        </row>
        <row r="36">
          <cell r="A36" t="str">
            <v>00224001</v>
          </cell>
          <cell r="B36" t="str">
            <v>Zdravstveni centar Vranje</v>
          </cell>
          <cell r="C36">
            <v>1551.7900000000109</v>
          </cell>
        </row>
        <row r="37">
          <cell r="A37" t="str">
            <v>00223009</v>
          </cell>
          <cell r="B37" t="str">
            <v>Opšta bolnica Leskovac</v>
          </cell>
          <cell r="C37">
            <v>2174.9400000000032</v>
          </cell>
        </row>
        <row r="38">
          <cell r="A38" t="str">
            <v>00219012</v>
          </cell>
          <cell r="B38" t="str">
            <v>Opšta bolnica Kruševac</v>
          </cell>
          <cell r="C38">
            <v>2648.3300000000108</v>
          </cell>
        </row>
        <row r="39">
          <cell r="A39" t="str">
            <v>00202012</v>
          </cell>
          <cell r="B39" t="str">
            <v>Opšta bolnica Zrenjanin</v>
          </cell>
          <cell r="C39">
            <v>2873.249999999925</v>
          </cell>
        </row>
        <row r="40">
          <cell r="A40" t="str">
            <v>00206020</v>
          </cell>
          <cell r="B40" t="str">
            <v>Klinički centar Vojvodine, Novi Sad</v>
          </cell>
          <cell r="C40">
            <v>9523.339999999951</v>
          </cell>
        </row>
        <row r="41">
          <cell r="A41" t="str">
            <v>00220019</v>
          </cell>
          <cell r="B41" t="str">
            <v>Klinički centar Niš</v>
          </cell>
          <cell r="C41">
            <v>10976.619999999924</v>
          </cell>
        </row>
        <row r="42">
          <cell r="A42" t="str">
            <v>00230048</v>
          </cell>
          <cell r="B42" t="str">
            <v>Kliničko-bolnički centar "Dr Dragiša Mišović" - Dedinje</v>
          </cell>
          <cell r="C42">
            <v>3504.6099999999637</v>
          </cell>
        </row>
        <row r="43">
          <cell r="A43" t="str">
            <v>00230049</v>
          </cell>
          <cell r="B43" t="str">
            <v>Kliničko-bolnički centar "Zemun"</v>
          </cell>
          <cell r="C43">
            <v>3663.0300000000311</v>
          </cell>
        </row>
        <row r="44">
          <cell r="A44" t="str">
            <v>00230050</v>
          </cell>
          <cell r="B44" t="str">
            <v>Kliničko-bolnički centar "Zvezdara"</v>
          </cell>
          <cell r="C44">
            <v>4095.1299999999442</v>
          </cell>
        </row>
        <row r="45">
          <cell r="A45" t="str">
            <v>00230051</v>
          </cell>
          <cell r="B45" t="str">
            <v>Klinički centar Srbije</v>
          </cell>
          <cell r="C45">
            <v>19987.550000001</v>
          </cell>
        </row>
        <row r="46">
          <cell r="A46" t="str">
            <v>00212010</v>
          </cell>
          <cell r="B46" t="str">
            <v>Klinički centar Kragujevac</v>
          </cell>
          <cell r="C46">
            <v>10235.48</v>
          </cell>
        </row>
        <row r="47">
          <cell r="A47" t="str">
            <v>00230047</v>
          </cell>
          <cell r="B47" t="str">
            <v>Kliničko-bolnički centar Bežanijska kosa</v>
          </cell>
          <cell r="C47">
            <v>4150.4500000000689</v>
          </cell>
        </row>
        <row r="48">
          <cell r="A48" t="str">
            <v>00230036</v>
          </cell>
          <cell r="B48" t="str">
            <v>Institut za kardiovaskularne bolesti "Dedinje"</v>
          </cell>
          <cell r="C48">
            <v>4937.6100000000124</v>
          </cell>
        </row>
        <row r="49">
          <cell r="A49" t="str">
            <v>00206017</v>
          </cell>
          <cell r="B49" t="str">
            <v>Institut za kardiovaskularne bolesti Vojvodine, Sremska Kamenica</v>
          </cell>
          <cell r="C49">
            <v>2407.1200000000026</v>
          </cell>
        </row>
        <row r="50">
          <cell r="A50" t="str">
            <v>00230039</v>
          </cell>
          <cell r="B50" t="str">
            <v>Institut za onkologiju i radiologiju Srbije</v>
          </cell>
          <cell r="C50">
            <v>6998.8500000001404</v>
          </cell>
        </row>
        <row r="51">
          <cell r="A51" t="str">
            <v>00206015</v>
          </cell>
          <cell r="B51" t="str">
            <v>Institut za onkologiju Vojvodine, Sremska Kamenica</v>
          </cell>
          <cell r="C51">
            <v>4103.3700000000863</v>
          </cell>
        </row>
        <row r="52">
          <cell r="A52" t="str">
            <v>00206018</v>
          </cell>
          <cell r="B52" t="str">
            <v>Institut za zdravstvenu zaštitu dece i omladine Vojvodine, Novi Sad</v>
          </cell>
          <cell r="C52">
            <v>1289.8699999999876</v>
          </cell>
        </row>
        <row r="53">
          <cell r="A53" t="str">
            <v>00230044</v>
          </cell>
          <cell r="B53" t="str">
            <v>Univerzitetska dečja klinika</v>
          </cell>
          <cell r="C53">
            <v>1701.7599999999734</v>
          </cell>
        </row>
        <row r="54">
          <cell r="A54" t="str">
            <v>00230037</v>
          </cell>
          <cell r="B54" t="str">
            <v>Institut za zdravstvenu zaštitu majke i deteta Srbije "Dr Vukan Čupić"</v>
          </cell>
          <cell r="C54">
            <v>1277.6899999999991</v>
          </cell>
        </row>
        <row r="55">
          <cell r="A55" t="str">
            <v>00230034</v>
          </cell>
          <cell r="B55" t="str">
            <v>Institut za ortopedsko-hirurške bolesti "Banjica"</v>
          </cell>
          <cell r="C55">
            <v>2286.9800000000314</v>
          </cell>
        </row>
        <row r="56">
          <cell r="A56" t="str">
            <v>00230045</v>
          </cell>
          <cell r="B56" t="str">
            <v>Ginekološko - akušerska klinika Narodni Front</v>
          </cell>
          <cell r="C56">
            <v>2703.1900000000037</v>
          </cell>
        </row>
        <row r="57">
          <cell r="A57" t="str">
            <v>00206016</v>
          </cell>
          <cell r="B57" t="str">
            <v>Institut za plućne bolesti Vojvodine, Sremska Kamenica</v>
          </cell>
          <cell r="C57">
            <v>2045.3800000000167</v>
          </cell>
        </row>
        <row r="58">
          <cell r="A58" t="str">
            <v>00230020</v>
          </cell>
          <cell r="B58" t="str">
            <v>Specijalna bolnica za cerebrovaskularne bolesti "Sveti Sava"</v>
          </cell>
          <cell r="C58">
            <v>1012.5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26"/>
    </sheetNames>
    <sheetDataSet>
      <sheetData sheetId="0">
        <row r="2">
          <cell r="A2" t="str">
            <v>00203012</v>
          </cell>
          <cell r="B2" t="str">
            <v>Opšta bolnica Kikinda</v>
          </cell>
          <cell r="C2">
            <v>989.52000000000191</v>
          </cell>
        </row>
        <row r="3">
          <cell r="A3" t="str">
            <v>00204016</v>
          </cell>
          <cell r="B3" t="str">
            <v>Opšta bolnica Vršac</v>
          </cell>
          <cell r="C3">
            <v>1028.9899999999993</v>
          </cell>
        </row>
        <row r="4">
          <cell r="A4" t="str">
            <v>00206027</v>
          </cell>
          <cell r="B4" t="str">
            <v>Opšta bolnica Vrbas</v>
          </cell>
          <cell r="C4">
            <v>1186.2099999999939</v>
          </cell>
        </row>
        <row r="5">
          <cell r="A5" t="str">
            <v>00210002</v>
          </cell>
          <cell r="B5" t="str">
            <v>Opšta bolnica "Stefan Visoki", Smederevska Palanka</v>
          </cell>
          <cell r="C5">
            <v>995.86999999999875</v>
          </cell>
        </row>
        <row r="6">
          <cell r="A6" t="str">
            <v>00211014</v>
          </cell>
          <cell r="B6" t="str">
            <v>Opšta bolnica Petrovac na Mlavi</v>
          </cell>
          <cell r="C6">
            <v>349.7600000000009</v>
          </cell>
        </row>
        <row r="7">
          <cell r="A7" t="str">
            <v>00212007</v>
          </cell>
          <cell r="B7" t="str">
            <v>Zdravstveni centar Aranđelovac</v>
          </cell>
          <cell r="C7">
            <v>907.66999999999859</v>
          </cell>
        </row>
        <row r="8">
          <cell r="A8" t="str">
            <v>00213009</v>
          </cell>
          <cell r="B8" t="str">
            <v>Opšta bolnica Jagodina</v>
          </cell>
          <cell r="C8">
            <v>1482.2600000000061</v>
          </cell>
        </row>
        <row r="9">
          <cell r="A9" t="str">
            <v>00213016</v>
          </cell>
          <cell r="B9" t="str">
            <v>Opšta bolnica Paraćin</v>
          </cell>
          <cell r="C9">
            <v>756.4699999999965</v>
          </cell>
        </row>
        <row r="10">
          <cell r="A10" t="str">
            <v>00214002</v>
          </cell>
          <cell r="B10" t="str">
            <v>Zdravstveni centar Negotin</v>
          </cell>
          <cell r="C10">
            <v>483.10999999999916</v>
          </cell>
        </row>
        <row r="11">
          <cell r="A11" t="str">
            <v>00214007</v>
          </cell>
          <cell r="B11" t="str">
            <v>Opšta bolnica Majdanpek</v>
          </cell>
          <cell r="C11">
            <v>129.99</v>
          </cell>
        </row>
        <row r="12">
          <cell r="A12" t="str">
            <v>00214010</v>
          </cell>
          <cell r="B12" t="str">
            <v>Opšta bolnica Bor</v>
          </cell>
          <cell r="C12">
            <v>1142.2399999999984</v>
          </cell>
        </row>
        <row r="13">
          <cell r="A13" t="str">
            <v>00215002</v>
          </cell>
          <cell r="B13" t="str">
            <v>Zdravstveni centar Knjaževac</v>
          </cell>
          <cell r="C13">
            <v>422.43</v>
          </cell>
        </row>
        <row r="14">
          <cell r="A14" t="str">
            <v>00217013</v>
          </cell>
          <cell r="B14" t="str">
            <v>Opšta bolnica Gornji Milanovac</v>
          </cell>
          <cell r="C14">
            <v>627.36999999999944</v>
          </cell>
        </row>
        <row r="15">
          <cell r="A15" t="str">
            <v>00220028</v>
          </cell>
          <cell r="B15" t="str">
            <v>Zdravstveni centar Aleksinac</v>
          </cell>
          <cell r="C15">
            <v>880.34999999999695</v>
          </cell>
        </row>
        <row r="16">
          <cell r="A16" t="str">
            <v>00221009</v>
          </cell>
          <cell r="B16" t="str">
            <v>Zdravstvni centar Prokuplje</v>
          </cell>
          <cell r="C16">
            <v>1217.4000000000021</v>
          </cell>
        </row>
        <row r="17">
          <cell r="A17" t="str">
            <v>00222008</v>
          </cell>
          <cell r="B17" t="str">
            <v>Opšta bolnica Pirot</v>
          </cell>
          <cell r="C17">
            <v>1356.1499999999962</v>
          </cell>
        </row>
        <row r="18">
          <cell r="A18" t="str">
            <v>00224002</v>
          </cell>
          <cell r="B18" t="str">
            <v>Zdravstveni centar Surdulica</v>
          </cell>
          <cell r="C18">
            <v>271.76</v>
          </cell>
        </row>
        <row r="19">
          <cell r="A19" t="str">
            <v>00203014</v>
          </cell>
          <cell r="B19" t="str">
            <v>Opšta bolnica Senta</v>
          </cell>
          <cell r="C19">
            <v>1226.3700000000024</v>
          </cell>
        </row>
        <row r="20">
          <cell r="A20" t="str">
            <v>00214003</v>
          </cell>
          <cell r="B20" t="str">
            <v>Zdravstveni centar Kladovo</v>
          </cell>
          <cell r="C20">
            <v>868.09999999998797</v>
          </cell>
        </row>
        <row r="21">
          <cell r="A21" t="str">
            <v>00201007</v>
          </cell>
          <cell r="B21" t="str">
            <v>Opšta bolnica Subotica</v>
          </cell>
          <cell r="C21">
            <v>3036.7900000000118</v>
          </cell>
        </row>
        <row r="22">
          <cell r="A22" t="str">
            <v>00204018</v>
          </cell>
          <cell r="B22" t="str">
            <v>Opšta bolnica Pančevo</v>
          </cell>
          <cell r="C22">
            <v>3245.4299999999052</v>
          </cell>
        </row>
        <row r="23">
          <cell r="A23" t="str">
            <v>00205008</v>
          </cell>
          <cell r="B23" t="str">
            <v>Opšta bolnica Sombor</v>
          </cell>
          <cell r="C23">
            <v>2888.0600000000136</v>
          </cell>
        </row>
        <row r="24">
          <cell r="A24" t="str">
            <v>00207014</v>
          </cell>
          <cell r="B24" t="str">
            <v>Zdravstveni centar  Sremska Mitrovica</v>
          </cell>
          <cell r="C24">
            <v>2919.6999999999525</v>
          </cell>
        </row>
        <row r="25">
          <cell r="A25" t="str">
            <v>00208018</v>
          </cell>
          <cell r="B25" t="str">
            <v>Opšta bolnica Šabac</v>
          </cell>
          <cell r="C25">
            <v>2206.6699999999978</v>
          </cell>
        </row>
        <row r="26">
          <cell r="A26" t="str">
            <v>00208017</v>
          </cell>
          <cell r="B26" t="str">
            <v>Zdravstveni centar Loznica</v>
          </cell>
          <cell r="C26">
            <v>2368.3699999999458</v>
          </cell>
        </row>
        <row r="27">
          <cell r="A27" t="str">
            <v>00209012</v>
          </cell>
          <cell r="B27" t="str">
            <v>Zdravstveni centar Valjevo</v>
          </cell>
          <cell r="C27">
            <v>3440.2099999999582</v>
          </cell>
        </row>
        <row r="28">
          <cell r="A28" t="str">
            <v>00210010</v>
          </cell>
          <cell r="B28" t="str">
            <v>Opšta bolnica Smederevo</v>
          </cell>
          <cell r="C28">
            <v>1127.7899999999991</v>
          </cell>
        </row>
        <row r="29">
          <cell r="A29" t="str">
            <v>00211012</v>
          </cell>
          <cell r="B29" t="str">
            <v>Opšta bolnica Požarevac</v>
          </cell>
          <cell r="C29">
            <v>2080.3999999999887</v>
          </cell>
        </row>
        <row r="30">
          <cell r="A30" t="str">
            <v>00213012</v>
          </cell>
          <cell r="B30" t="str">
            <v>Opšta bolnica Ćuprija</v>
          </cell>
          <cell r="C30">
            <v>1686.2300000000139</v>
          </cell>
        </row>
        <row r="31">
          <cell r="A31" t="str">
            <v>00215003</v>
          </cell>
          <cell r="B31" t="str">
            <v>Zdravstveni centar Zaječar</v>
          </cell>
          <cell r="C31">
            <v>1138.2000000000023</v>
          </cell>
        </row>
        <row r="32">
          <cell r="A32" t="str">
            <v>00216001</v>
          </cell>
          <cell r="B32" t="str">
            <v>Zdravstveni centar Užice</v>
          </cell>
          <cell r="C32">
            <v>5574.3400000001275</v>
          </cell>
        </row>
        <row r="33">
          <cell r="A33" t="str">
            <v>00217012</v>
          </cell>
          <cell r="B33" t="str">
            <v>Opšta bolnica Čačak</v>
          </cell>
          <cell r="C33">
            <v>2358.6299999999724</v>
          </cell>
        </row>
        <row r="34">
          <cell r="A34" t="str">
            <v>00218013</v>
          </cell>
          <cell r="B34" t="str">
            <v>Opšta bolnica Novi Pazar</v>
          </cell>
          <cell r="C34">
            <v>1575.2899999999752</v>
          </cell>
        </row>
        <row r="35">
          <cell r="A35" t="str">
            <v>00218015</v>
          </cell>
          <cell r="B35" t="str">
            <v>Opšta bolnica Kraljevo</v>
          </cell>
          <cell r="C35">
            <v>3074.4000000000087</v>
          </cell>
        </row>
        <row r="36">
          <cell r="A36" t="str">
            <v>00224001</v>
          </cell>
          <cell r="B36" t="str">
            <v>Zdravstveni centar Vranje</v>
          </cell>
          <cell r="C36">
            <v>1891.6200000000154</v>
          </cell>
        </row>
        <row r="37">
          <cell r="A37" t="str">
            <v>00223009</v>
          </cell>
          <cell r="B37" t="str">
            <v>Opšta bolnica Leskovac</v>
          </cell>
          <cell r="C37">
            <v>2433.1099999999969</v>
          </cell>
        </row>
        <row r="38">
          <cell r="A38" t="str">
            <v>00219012</v>
          </cell>
          <cell r="B38" t="str">
            <v>Opšta bolnica Kruševac</v>
          </cell>
          <cell r="C38">
            <v>3078.8799999999992</v>
          </cell>
        </row>
        <row r="39">
          <cell r="A39" t="str">
            <v>00202012</v>
          </cell>
          <cell r="B39" t="str">
            <v>Opšta bolnica Zrenjanin</v>
          </cell>
          <cell r="C39">
            <v>3399.3399999998619</v>
          </cell>
        </row>
        <row r="40">
          <cell r="A40" t="str">
            <v>00206020</v>
          </cell>
          <cell r="B40" t="str">
            <v>Klinički centar Vojvodine, Novi Sad</v>
          </cell>
          <cell r="C40">
            <v>11176.800000000128</v>
          </cell>
        </row>
        <row r="41">
          <cell r="A41" t="str">
            <v>00220019</v>
          </cell>
          <cell r="B41" t="str">
            <v>Klinički centar Niš</v>
          </cell>
          <cell r="C41">
            <v>12777.98999999988</v>
          </cell>
        </row>
        <row r="42">
          <cell r="A42" t="str">
            <v>00230048</v>
          </cell>
          <cell r="B42" t="str">
            <v>Kliničko-bolnički centar "Dr Dragiša Mišović" - Dedinje</v>
          </cell>
          <cell r="C42">
            <v>4090.3299999999422</v>
          </cell>
        </row>
        <row r="43">
          <cell r="A43" t="str">
            <v>00230049</v>
          </cell>
          <cell r="B43" t="str">
            <v>Kliničko-bolnički centar "Zemun"</v>
          </cell>
          <cell r="C43">
            <v>4138.7300000000423</v>
          </cell>
        </row>
        <row r="44">
          <cell r="A44" t="str">
            <v>00230050</v>
          </cell>
          <cell r="B44" t="str">
            <v>Kliničko-bolnički centar "Zvezdara"</v>
          </cell>
          <cell r="C44">
            <v>4727.1600000000599</v>
          </cell>
        </row>
        <row r="45">
          <cell r="A45" t="str">
            <v>00230051</v>
          </cell>
          <cell r="B45" t="str">
            <v>Klinički centar Srbije</v>
          </cell>
          <cell r="C45">
            <v>23008.340000000913</v>
          </cell>
        </row>
        <row r="46">
          <cell r="A46" t="str">
            <v>00212010</v>
          </cell>
          <cell r="B46" t="str">
            <v>Klinički centar Kragujevac</v>
          </cell>
          <cell r="C46">
            <v>11724.199999999923</v>
          </cell>
        </row>
        <row r="47">
          <cell r="A47" t="str">
            <v>00230047</v>
          </cell>
          <cell r="B47" t="str">
            <v>Kliničko-bolnički centar Bežanijska kosa</v>
          </cell>
          <cell r="C47">
            <v>4924.1400000000212</v>
          </cell>
        </row>
        <row r="48">
          <cell r="A48" t="str">
            <v>00230036</v>
          </cell>
          <cell r="B48" t="str">
            <v>Institut za kardiovaskularne bolesti "Dedinje"</v>
          </cell>
          <cell r="C48">
            <v>5952.0400000000373</v>
          </cell>
        </row>
        <row r="49">
          <cell r="A49" t="str">
            <v>00206017</v>
          </cell>
          <cell r="B49" t="str">
            <v>Institut za kardiovaskularne bolesti Vojvodine, Sremska Kamenica</v>
          </cell>
          <cell r="C49">
            <v>2922.6799999999953</v>
          </cell>
        </row>
        <row r="50">
          <cell r="A50" t="str">
            <v>00230039</v>
          </cell>
          <cell r="B50" t="str">
            <v>Institut za onkologiju i radiologiju Srbije</v>
          </cell>
          <cell r="C50">
            <v>8289.8300000000727</v>
          </cell>
        </row>
        <row r="51">
          <cell r="A51" t="str">
            <v>00206015</v>
          </cell>
          <cell r="B51" t="str">
            <v>Institut za onkologiju Vojvodine, Sremska Kamenica</v>
          </cell>
          <cell r="C51">
            <v>4786.0700000000325</v>
          </cell>
        </row>
        <row r="52">
          <cell r="A52" t="str">
            <v>00206018</v>
          </cell>
          <cell r="B52" t="str">
            <v>Institut za zdravstvenu zaštitu dece i omladine Vojvodine, Novi Sad</v>
          </cell>
          <cell r="C52">
            <v>1344.7599999999798</v>
          </cell>
        </row>
        <row r="53">
          <cell r="A53" t="str">
            <v>00230044</v>
          </cell>
          <cell r="B53" t="str">
            <v>Univerzitetska dečja klinika</v>
          </cell>
          <cell r="C53">
            <v>1978.0199999999716</v>
          </cell>
        </row>
        <row r="54">
          <cell r="A54" t="str">
            <v>00230037</v>
          </cell>
          <cell r="B54" t="str">
            <v>Institut za zdravstvenu zaštitu majke i deteta Srbije "Dr Vukan Čupić"</v>
          </cell>
          <cell r="C54">
            <v>1514.379999999989</v>
          </cell>
        </row>
        <row r="55">
          <cell r="A55" t="str">
            <v>00230034</v>
          </cell>
          <cell r="B55" t="str">
            <v>Institut za ortopedsko-hirurške bolesti "Banjica"</v>
          </cell>
          <cell r="C55">
            <v>2770.450000000038</v>
          </cell>
        </row>
        <row r="56">
          <cell r="A56" t="str">
            <v>00230045</v>
          </cell>
          <cell r="B56" t="str">
            <v>Ginekološko - akušerska klinika Narodni Front</v>
          </cell>
          <cell r="C56">
            <v>3064.0299999999907</v>
          </cell>
        </row>
        <row r="57">
          <cell r="A57" t="str">
            <v>00206016</v>
          </cell>
          <cell r="B57" t="str">
            <v>Institut za plućne bolesti Vojvodine, Sremska Kamenica</v>
          </cell>
          <cell r="C57">
            <v>2408.2100000000196</v>
          </cell>
        </row>
        <row r="58">
          <cell r="A58" t="str">
            <v>00230020</v>
          </cell>
          <cell r="B58" t="str">
            <v>Specijalna bolnica za cerebrovaskularne bolesti "Sveti Sava"</v>
          </cell>
          <cell r="C58">
            <v>985.13000000000045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77"/>
  <sheetViews>
    <sheetView tabSelected="1" topLeftCell="A58" zoomScaleNormal="100" workbookViewId="0">
      <selection activeCell="C76" sqref="C76"/>
    </sheetView>
  </sheetViews>
  <sheetFormatPr defaultColWidth="9.140625" defaultRowHeight="15" x14ac:dyDescent="0.25"/>
  <cols>
    <col min="1" max="1" width="6.5703125" style="42" customWidth="1"/>
    <col min="2" max="2" width="12.140625" customWidth="1"/>
    <col min="3" max="3" width="27.28515625" customWidth="1"/>
    <col min="4" max="4" width="10.42578125" customWidth="1"/>
    <col min="5" max="5" width="12.5703125" customWidth="1"/>
    <col min="6" max="6" width="11.28515625" customWidth="1"/>
    <col min="7" max="7" width="13.5703125" customWidth="1"/>
    <col min="8" max="8" width="12.5703125" customWidth="1"/>
    <col min="9" max="9" width="11.28515625" customWidth="1"/>
    <col min="10" max="10" width="13.5703125" customWidth="1"/>
    <col min="11" max="11" width="12.5703125" customWidth="1"/>
    <col min="12" max="12" width="12.140625" customWidth="1"/>
    <col min="13" max="13" width="13.5703125" customWidth="1"/>
    <col min="14" max="14" width="13.42578125" customWidth="1"/>
    <col min="15" max="15" width="15.7109375" customWidth="1"/>
    <col min="16" max="16" width="14.85546875" customWidth="1"/>
    <col min="17" max="17" width="23.140625" customWidth="1"/>
    <col min="18" max="18" width="15.7109375" customWidth="1"/>
    <col min="19" max="19" width="12.7109375" customWidth="1"/>
    <col min="20" max="20" width="13.85546875" customWidth="1"/>
    <col min="21" max="25" width="7.85546875" customWidth="1"/>
    <col min="26" max="26" width="13.85546875" customWidth="1"/>
    <col min="27" max="28" width="13.28515625" customWidth="1"/>
    <col min="29" max="29" width="16.42578125" customWidth="1"/>
    <col min="30" max="30" width="10.140625" bestFit="1" customWidth="1"/>
  </cols>
  <sheetData>
    <row r="2" spans="1:30" x14ac:dyDescent="0.25">
      <c r="A2" s="63" t="s">
        <v>164</v>
      </c>
      <c r="B2" s="63"/>
      <c r="C2" s="63"/>
    </row>
    <row r="3" spans="1:30" ht="6" customHeight="1" x14ac:dyDescent="0.3">
      <c r="A3" s="1"/>
      <c r="B3" s="2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0" ht="129.75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4" t="s">
        <v>169</v>
      </c>
      <c r="F4" s="4" t="s">
        <v>170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  <c r="L4" s="4" t="s">
        <v>176</v>
      </c>
      <c r="M4" s="4" t="s">
        <v>177</v>
      </c>
      <c r="N4" s="4" t="s">
        <v>4</v>
      </c>
      <c r="O4" s="4" t="s">
        <v>5</v>
      </c>
      <c r="P4" s="4" t="s">
        <v>165</v>
      </c>
      <c r="Q4" s="4" t="s">
        <v>166</v>
      </c>
      <c r="R4" s="4" t="s">
        <v>167</v>
      </c>
      <c r="S4" s="4" t="s">
        <v>168</v>
      </c>
      <c r="T4" s="4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4" t="s">
        <v>12</v>
      </c>
      <c r="AA4" s="4" t="s">
        <v>13</v>
      </c>
      <c r="AB4" s="4" t="s">
        <v>14</v>
      </c>
      <c r="AC4" s="4" t="s">
        <v>15</v>
      </c>
    </row>
    <row r="5" spans="1:30" s="10" customFormat="1" ht="24.75" customHeight="1" x14ac:dyDescent="0.25">
      <c r="A5" s="7"/>
      <c r="B5" s="7">
        <v>1</v>
      </c>
      <c r="C5" s="8">
        <v>2</v>
      </c>
      <c r="D5" s="7">
        <v>3</v>
      </c>
      <c r="E5" s="7">
        <v>4</v>
      </c>
      <c r="F5" s="7">
        <v>5</v>
      </c>
      <c r="G5" s="7" t="s">
        <v>16</v>
      </c>
      <c r="H5" s="7">
        <v>7</v>
      </c>
      <c r="I5" s="7">
        <v>8</v>
      </c>
      <c r="J5" s="7" t="s">
        <v>17</v>
      </c>
      <c r="K5" s="7">
        <v>10</v>
      </c>
      <c r="L5" s="7">
        <v>11</v>
      </c>
      <c r="M5" s="7" t="s">
        <v>18</v>
      </c>
      <c r="N5" s="7" t="s">
        <v>19</v>
      </c>
      <c r="O5" s="7" t="s">
        <v>20</v>
      </c>
      <c r="P5" s="7">
        <v>15</v>
      </c>
      <c r="Q5" s="9" t="s">
        <v>21</v>
      </c>
      <c r="R5" s="7" t="s">
        <v>22</v>
      </c>
      <c r="S5" s="7" t="s">
        <v>23</v>
      </c>
      <c r="T5" s="7" t="s">
        <v>24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 t="s">
        <v>25</v>
      </c>
      <c r="AA5" s="7" t="s">
        <v>26</v>
      </c>
      <c r="AB5" s="7" t="s">
        <v>27</v>
      </c>
      <c r="AC5" s="7" t="s">
        <v>28</v>
      </c>
    </row>
    <row r="6" spans="1:30" s="20" customFormat="1" x14ac:dyDescent="0.25">
      <c r="A6" s="61">
        <v>1</v>
      </c>
      <c r="B6" s="58" t="s">
        <v>29</v>
      </c>
      <c r="C6" s="51" t="s">
        <v>30</v>
      </c>
      <c r="D6" s="11">
        <v>1</v>
      </c>
      <c r="E6" s="13">
        <v>1032.5000000000036</v>
      </c>
      <c r="F6" s="12" t="s">
        <v>180</v>
      </c>
      <c r="G6" s="13">
        <f t="shared" ref="G6:G37" si="0">E6*(1-F6)</f>
        <v>1010.7142500000035</v>
      </c>
      <c r="H6" s="13">
        <f>VLOOKUP(B6,'[1]Februar 2026'!$A$2:$C$58,3,0)</f>
        <v>1041.3400000000015</v>
      </c>
      <c r="I6" s="12" t="s">
        <v>213</v>
      </c>
      <c r="J6" s="13">
        <f t="shared" ref="J6:J62" si="1">H6*(1-I6)</f>
        <v>1029.5728580000016</v>
      </c>
      <c r="K6" s="13">
        <f>VLOOKUP(B6,'[2]Mart 2026'!$A$2:$C$58,3,0)</f>
        <v>989.52000000000191</v>
      </c>
      <c r="L6" s="12" t="s">
        <v>138</v>
      </c>
      <c r="M6" s="13">
        <f>K6*(1-L6)</f>
        <v>989.52000000000191</v>
      </c>
      <c r="N6" s="13">
        <f t="shared" ref="N6:N62" si="2">G6+J6+M6</f>
        <v>3029.8071080000068</v>
      </c>
      <c r="O6" s="14">
        <f>N6/$N$63</f>
        <v>6.52344647899616E-3</v>
      </c>
      <c r="P6" s="15">
        <v>94264</v>
      </c>
      <c r="Q6" s="15">
        <f>P6/4</f>
        <v>23566</v>
      </c>
      <c r="R6" s="16">
        <f t="shared" ref="R6:R37" si="3">Q6*0.8</f>
        <v>18852.8</v>
      </c>
      <c r="S6" s="16">
        <f t="shared" ref="S6:S37" si="4">Q6*0.2</f>
        <v>4713.2</v>
      </c>
      <c r="T6" s="11">
        <f t="shared" ref="T6:T37" si="5">O6*$R$63</f>
        <v>21842.885789671654</v>
      </c>
      <c r="U6" s="17">
        <v>0</v>
      </c>
      <c r="V6" s="17">
        <v>1</v>
      </c>
      <c r="W6" s="17">
        <v>0</v>
      </c>
      <c r="X6" s="17">
        <v>1</v>
      </c>
      <c r="Y6" s="17">
        <v>1</v>
      </c>
      <c r="Z6" s="17">
        <f>SUM(U6:Y6)</f>
        <v>3</v>
      </c>
      <c r="AA6" s="11">
        <f>0.2*Z6*S6</f>
        <v>2827.9200000000005</v>
      </c>
      <c r="AB6" s="18">
        <f t="shared" ref="AB6:AB63" si="6">T6+AA6</f>
        <v>24670.805789671656</v>
      </c>
      <c r="AC6" s="19">
        <f t="shared" ref="AC6:AC37" si="7">AB6/Q6</f>
        <v>1.0468813455686861</v>
      </c>
    </row>
    <row r="7" spans="1:30" s="20" customFormat="1" x14ac:dyDescent="0.25">
      <c r="A7" s="62">
        <v>2</v>
      </c>
      <c r="B7" s="59" t="s">
        <v>31</v>
      </c>
      <c r="C7" s="52" t="s">
        <v>32</v>
      </c>
      <c r="D7" s="11">
        <v>1</v>
      </c>
      <c r="E7" s="13">
        <v>930.69999999999959</v>
      </c>
      <c r="F7" s="12" t="s">
        <v>181</v>
      </c>
      <c r="G7" s="13">
        <f t="shared" si="0"/>
        <v>907.61863999999957</v>
      </c>
      <c r="H7" s="13">
        <f>VLOOKUP(B7,'[1]Februar 2026'!$A$2:$C$58,3,0)</f>
        <v>967.70999999999935</v>
      </c>
      <c r="I7" s="12" t="s">
        <v>214</v>
      </c>
      <c r="J7" s="13">
        <f t="shared" si="1"/>
        <v>939.06578399999944</v>
      </c>
      <c r="K7" s="13">
        <f>VLOOKUP(B7,'[2]Mart 2026'!$A$2:$C$58,3,0)</f>
        <v>1028.9899999999993</v>
      </c>
      <c r="L7" s="12" t="s">
        <v>250</v>
      </c>
      <c r="M7" s="13">
        <f t="shared" ref="M7:M62" si="8">K7*(1-L7)</f>
        <v>994.93043099999932</v>
      </c>
      <c r="N7" s="13">
        <f t="shared" si="2"/>
        <v>2841.6148549999984</v>
      </c>
      <c r="O7" s="14">
        <f t="shared" ref="O7:O62" si="9">N7/$N$63</f>
        <v>6.1182516773318233E-3</v>
      </c>
      <c r="P7" s="15">
        <v>99364</v>
      </c>
      <c r="Q7" s="15">
        <f t="shared" ref="Q7:Q62" si="10">P7/4</f>
        <v>24841</v>
      </c>
      <c r="R7" s="16">
        <f t="shared" si="3"/>
        <v>19872.800000000003</v>
      </c>
      <c r="S7" s="16">
        <f t="shared" si="4"/>
        <v>4968.2000000000007</v>
      </c>
      <c r="T7" s="11">
        <f t="shared" si="5"/>
        <v>20486.145329882565</v>
      </c>
      <c r="U7" s="17">
        <v>0</v>
      </c>
      <c r="V7" s="17">
        <v>1</v>
      </c>
      <c r="W7" s="17">
        <v>1</v>
      </c>
      <c r="X7" s="17">
        <v>1</v>
      </c>
      <c r="Y7" s="17">
        <v>1</v>
      </c>
      <c r="Z7" s="17">
        <f t="shared" ref="Z7:Z62" si="11">SUM(U7:Y7)</f>
        <v>4</v>
      </c>
      <c r="AA7" s="11">
        <f t="shared" ref="AA7:AA62" si="12">0.2*Z7*S7</f>
        <v>3974.5600000000009</v>
      </c>
      <c r="AB7" s="18">
        <f t="shared" si="6"/>
        <v>24460.705329882567</v>
      </c>
      <c r="AC7" s="19">
        <f t="shared" si="7"/>
        <v>0.98469084698210885</v>
      </c>
      <c r="AD7" s="57"/>
    </row>
    <row r="8" spans="1:30" s="20" customFormat="1" x14ac:dyDescent="0.25">
      <c r="A8" s="62">
        <v>3</v>
      </c>
      <c r="B8" s="59" t="s">
        <v>33</v>
      </c>
      <c r="C8" s="52" t="s">
        <v>34</v>
      </c>
      <c r="D8" s="11">
        <v>1</v>
      </c>
      <c r="E8" s="13">
        <v>954.80999999999972</v>
      </c>
      <c r="F8" s="12" t="s">
        <v>155</v>
      </c>
      <c r="G8" s="13">
        <f t="shared" si="0"/>
        <v>950.22691199999974</v>
      </c>
      <c r="H8" s="13">
        <f>VLOOKUP(B8,'[1]Februar 2026'!$A$2:$C$58,3,0)</f>
        <v>978.44999999999914</v>
      </c>
      <c r="I8" s="12" t="s">
        <v>138</v>
      </c>
      <c r="J8" s="13">
        <f t="shared" si="1"/>
        <v>978.44999999999914</v>
      </c>
      <c r="K8" s="13">
        <f>VLOOKUP(B8,'[2]Mart 2026'!$A$2:$C$58,3,0)</f>
        <v>1186.2099999999939</v>
      </c>
      <c r="L8" s="12" t="s">
        <v>251</v>
      </c>
      <c r="M8" s="13">
        <f t="shared" si="8"/>
        <v>1162.485799999994</v>
      </c>
      <c r="N8" s="13">
        <f t="shared" si="2"/>
        <v>3091.162711999993</v>
      </c>
      <c r="O8" s="14">
        <f t="shared" si="9"/>
        <v>6.6555505980417451E-3</v>
      </c>
      <c r="P8" s="15">
        <v>120709</v>
      </c>
      <c r="Q8" s="15">
        <f t="shared" si="10"/>
        <v>30177.25</v>
      </c>
      <c r="R8" s="16">
        <f t="shared" si="3"/>
        <v>24141.800000000003</v>
      </c>
      <c r="S8" s="16">
        <f t="shared" si="4"/>
        <v>6035.4500000000007</v>
      </c>
      <c r="T8" s="11">
        <f t="shared" si="5"/>
        <v>22285.218718124215</v>
      </c>
      <c r="U8" s="17">
        <v>0</v>
      </c>
      <c r="V8" s="17">
        <v>1</v>
      </c>
      <c r="W8" s="17">
        <v>1</v>
      </c>
      <c r="X8" s="17">
        <v>0</v>
      </c>
      <c r="Y8" s="17">
        <v>1</v>
      </c>
      <c r="Z8" s="17">
        <f t="shared" si="11"/>
        <v>3</v>
      </c>
      <c r="AA8" s="11">
        <f t="shared" si="12"/>
        <v>3621.2700000000009</v>
      </c>
      <c r="AB8" s="18">
        <f t="shared" si="6"/>
        <v>25906.488718124216</v>
      </c>
      <c r="AC8" s="19">
        <f t="shared" si="7"/>
        <v>0.85847745298608114</v>
      </c>
    </row>
    <row r="9" spans="1:30" s="20" customFormat="1" ht="30" customHeight="1" x14ac:dyDescent="0.25">
      <c r="A9" s="62">
        <v>4</v>
      </c>
      <c r="B9" s="59" t="s">
        <v>35</v>
      </c>
      <c r="C9" s="52" t="s">
        <v>36</v>
      </c>
      <c r="D9" s="11">
        <v>1</v>
      </c>
      <c r="E9" s="13">
        <v>879.08</v>
      </c>
      <c r="F9" s="12" t="s">
        <v>182</v>
      </c>
      <c r="G9" s="13">
        <f t="shared" si="0"/>
        <v>803.39121200000011</v>
      </c>
      <c r="H9" s="13">
        <f>VLOOKUP(B9,'[1]Februar 2026'!$A$2:$C$58,3,0)</f>
        <v>818.9899999999991</v>
      </c>
      <c r="I9" s="12" t="s">
        <v>215</v>
      </c>
      <c r="J9" s="13">
        <f t="shared" si="1"/>
        <v>733.07794899999919</v>
      </c>
      <c r="K9" s="13">
        <f>VLOOKUP(B9,'[2]Mart 2026'!$A$2:$C$58,3,0)</f>
        <v>995.86999999999875</v>
      </c>
      <c r="L9" s="12" t="s">
        <v>252</v>
      </c>
      <c r="M9" s="13">
        <f t="shared" si="8"/>
        <v>959.22198399999888</v>
      </c>
      <c r="N9" s="13">
        <f t="shared" si="2"/>
        <v>2495.691144999998</v>
      </c>
      <c r="O9" s="14">
        <f t="shared" si="9"/>
        <v>5.3734469001424281E-3</v>
      </c>
      <c r="P9" s="15">
        <v>108258</v>
      </c>
      <c r="Q9" s="15">
        <f t="shared" si="10"/>
        <v>27064.5</v>
      </c>
      <c r="R9" s="16">
        <f t="shared" si="3"/>
        <v>21651.600000000002</v>
      </c>
      <c r="S9" s="16">
        <f t="shared" si="4"/>
        <v>5412.9000000000005</v>
      </c>
      <c r="T9" s="11">
        <f t="shared" si="5"/>
        <v>17992.266406198461</v>
      </c>
      <c r="U9" s="17">
        <v>0</v>
      </c>
      <c r="V9" s="17">
        <v>0</v>
      </c>
      <c r="W9" s="17">
        <v>0</v>
      </c>
      <c r="X9" s="17">
        <v>0</v>
      </c>
      <c r="Y9" s="17">
        <v>1</v>
      </c>
      <c r="Z9" s="17">
        <f t="shared" si="11"/>
        <v>1</v>
      </c>
      <c r="AA9" s="11">
        <f t="shared" si="12"/>
        <v>1082.5800000000002</v>
      </c>
      <c r="AB9" s="18">
        <f t="shared" si="6"/>
        <v>19074.846406198463</v>
      </c>
      <c r="AC9" s="19">
        <f t="shared" si="7"/>
        <v>0.70479212275114866</v>
      </c>
    </row>
    <row r="10" spans="1:30" s="20" customFormat="1" ht="30" x14ac:dyDescent="0.25">
      <c r="A10" s="62">
        <v>5</v>
      </c>
      <c r="B10" s="59" t="s">
        <v>37</v>
      </c>
      <c r="C10" s="52" t="s">
        <v>38</v>
      </c>
      <c r="D10" s="11">
        <v>1</v>
      </c>
      <c r="E10" s="13">
        <v>279.51000000000084</v>
      </c>
      <c r="F10" s="12" t="s">
        <v>183</v>
      </c>
      <c r="G10" s="13">
        <f t="shared" si="0"/>
        <v>274.08750600000081</v>
      </c>
      <c r="H10" s="13">
        <f>VLOOKUP(B10,'[1]Februar 2026'!$A$2:$C$58,3,0)</f>
        <v>267.72000000000088</v>
      </c>
      <c r="I10" s="12" t="s">
        <v>216</v>
      </c>
      <c r="J10" s="13">
        <f t="shared" si="1"/>
        <v>253.98596400000082</v>
      </c>
      <c r="K10" s="13">
        <f>VLOOKUP(B10,'[2]Mart 2026'!$A$2:$C$58,3,0)</f>
        <v>349.7600000000009</v>
      </c>
      <c r="L10" s="12" t="s">
        <v>156</v>
      </c>
      <c r="M10" s="13">
        <f t="shared" si="8"/>
        <v>327.06057600000088</v>
      </c>
      <c r="N10" s="13">
        <f t="shared" si="2"/>
        <v>855.13404600000251</v>
      </c>
      <c r="O10" s="14">
        <f t="shared" si="9"/>
        <v>1.8411803070627836E-3</v>
      </c>
      <c r="P10" s="15">
        <v>45317</v>
      </c>
      <c r="Q10" s="15">
        <f t="shared" si="10"/>
        <v>11329.25</v>
      </c>
      <c r="R10" s="16">
        <f t="shared" si="3"/>
        <v>9063.4</v>
      </c>
      <c r="S10" s="16">
        <f t="shared" si="4"/>
        <v>2265.85</v>
      </c>
      <c r="T10" s="11">
        <f t="shared" si="5"/>
        <v>6164.9453697294057</v>
      </c>
      <c r="U10" s="17">
        <v>0</v>
      </c>
      <c r="V10" s="17">
        <v>0</v>
      </c>
      <c r="W10" s="17">
        <v>0</v>
      </c>
      <c r="X10" s="17">
        <v>1</v>
      </c>
      <c r="Y10" s="17">
        <v>1</v>
      </c>
      <c r="Z10" s="17">
        <f t="shared" si="11"/>
        <v>2</v>
      </c>
      <c r="AA10" s="11">
        <f t="shared" si="12"/>
        <v>906.34</v>
      </c>
      <c r="AB10" s="18">
        <f t="shared" si="6"/>
        <v>7071.2853697294058</v>
      </c>
      <c r="AC10" s="19">
        <f t="shared" si="7"/>
        <v>0.62416182622233651</v>
      </c>
    </row>
    <row r="11" spans="1:30" s="20" customFormat="1" ht="30" x14ac:dyDescent="0.25">
      <c r="A11" s="62">
        <v>6</v>
      </c>
      <c r="B11" s="59" t="s">
        <v>39</v>
      </c>
      <c r="C11" s="52" t="s">
        <v>40</v>
      </c>
      <c r="D11" s="11">
        <v>1</v>
      </c>
      <c r="E11" s="13">
        <v>766.73999999999955</v>
      </c>
      <c r="F11" s="12" t="s">
        <v>158</v>
      </c>
      <c r="G11" s="13">
        <f t="shared" si="0"/>
        <v>687.84245399999963</v>
      </c>
      <c r="H11" s="13">
        <f>VLOOKUP(B11,'[1]Februar 2026'!$A$2:$C$58,3,0)</f>
        <v>762.76999999999964</v>
      </c>
      <c r="I11" s="12" t="s">
        <v>217</v>
      </c>
      <c r="J11" s="13">
        <f t="shared" si="1"/>
        <v>744.15841199999966</v>
      </c>
      <c r="K11" s="13">
        <f>VLOOKUP(B11,'[2]Mart 2026'!$A$2:$C$58,3,0)</f>
        <v>907.66999999999859</v>
      </c>
      <c r="L11" s="12" t="s">
        <v>138</v>
      </c>
      <c r="M11" s="13">
        <f t="shared" si="8"/>
        <v>907.66999999999859</v>
      </c>
      <c r="N11" s="13">
        <f t="shared" si="2"/>
        <v>2339.6708659999981</v>
      </c>
      <c r="O11" s="14">
        <f t="shared" si="9"/>
        <v>5.0375212443450213E-3</v>
      </c>
      <c r="P11" s="15">
        <v>63276</v>
      </c>
      <c r="Q11" s="15">
        <f t="shared" si="10"/>
        <v>15819</v>
      </c>
      <c r="R11" s="16">
        <f t="shared" si="3"/>
        <v>12655.2</v>
      </c>
      <c r="S11" s="16">
        <f t="shared" si="4"/>
        <v>3163.8</v>
      </c>
      <c r="T11" s="11">
        <f t="shared" si="5"/>
        <v>16867.464392871847</v>
      </c>
      <c r="U11" s="17">
        <v>1</v>
      </c>
      <c r="V11" s="17">
        <v>1</v>
      </c>
      <c r="W11" s="17">
        <v>0</v>
      </c>
      <c r="X11" s="17">
        <v>1</v>
      </c>
      <c r="Y11" s="17">
        <v>0</v>
      </c>
      <c r="Z11" s="17">
        <f t="shared" si="11"/>
        <v>3</v>
      </c>
      <c r="AA11" s="11">
        <f t="shared" si="12"/>
        <v>1898.2800000000004</v>
      </c>
      <c r="AB11" s="18">
        <f t="shared" si="6"/>
        <v>18765.744392871846</v>
      </c>
      <c r="AC11" s="19">
        <f t="shared" si="7"/>
        <v>1.1862788035193024</v>
      </c>
    </row>
    <row r="12" spans="1:30" s="20" customFormat="1" x14ac:dyDescent="0.25">
      <c r="A12" s="62">
        <v>7</v>
      </c>
      <c r="B12" s="59" t="s">
        <v>41</v>
      </c>
      <c r="C12" s="52" t="s">
        <v>42</v>
      </c>
      <c r="D12" s="11">
        <v>1</v>
      </c>
      <c r="E12" s="13">
        <v>1122.9499999999985</v>
      </c>
      <c r="F12" s="12" t="s">
        <v>140</v>
      </c>
      <c r="G12" s="13">
        <f t="shared" si="0"/>
        <v>1115.0893499999984</v>
      </c>
      <c r="H12" s="13">
        <f>VLOOKUP(B12,'[1]Februar 2026'!$A$2:$C$58,3,0)</f>
        <v>1285.5700000000031</v>
      </c>
      <c r="I12" s="12" t="s">
        <v>218</v>
      </c>
      <c r="J12" s="13">
        <f t="shared" si="1"/>
        <v>1247.0029000000029</v>
      </c>
      <c r="K12" s="13">
        <f>VLOOKUP(B12,'[2]Mart 2026'!$A$2:$C$58,3,0)</f>
        <v>1482.2600000000061</v>
      </c>
      <c r="L12" s="12" t="s">
        <v>253</v>
      </c>
      <c r="M12" s="13">
        <f t="shared" si="8"/>
        <v>1436.309940000006</v>
      </c>
      <c r="N12" s="13">
        <f t="shared" si="2"/>
        <v>3798.4021900000075</v>
      </c>
      <c r="O12" s="14">
        <f t="shared" si="9"/>
        <v>8.1783006339711823E-3</v>
      </c>
      <c r="P12" s="15">
        <v>126319</v>
      </c>
      <c r="Q12" s="15">
        <f t="shared" si="10"/>
        <v>31579.75</v>
      </c>
      <c r="R12" s="16">
        <f t="shared" si="3"/>
        <v>25263.800000000003</v>
      </c>
      <c r="S12" s="16">
        <f t="shared" si="4"/>
        <v>6315.9500000000007</v>
      </c>
      <c r="T12" s="11">
        <f t="shared" si="5"/>
        <v>27383.943024074742</v>
      </c>
      <c r="U12" s="17">
        <v>1</v>
      </c>
      <c r="V12" s="17">
        <v>1</v>
      </c>
      <c r="W12" s="17">
        <v>1</v>
      </c>
      <c r="X12" s="17">
        <v>0</v>
      </c>
      <c r="Y12" s="17">
        <v>1</v>
      </c>
      <c r="Z12" s="17">
        <f t="shared" si="11"/>
        <v>4</v>
      </c>
      <c r="AA12" s="11">
        <f t="shared" si="12"/>
        <v>5052.7600000000011</v>
      </c>
      <c r="AB12" s="18">
        <f t="shared" si="6"/>
        <v>32436.703024074744</v>
      </c>
      <c r="AC12" s="19">
        <f t="shared" si="7"/>
        <v>1.027136156051734</v>
      </c>
    </row>
    <row r="13" spans="1:30" s="20" customFormat="1" x14ac:dyDescent="0.25">
      <c r="A13" s="62">
        <v>8</v>
      </c>
      <c r="B13" s="59" t="s">
        <v>43</v>
      </c>
      <c r="C13" s="52" t="s">
        <v>44</v>
      </c>
      <c r="D13" s="11">
        <v>1</v>
      </c>
      <c r="E13" s="13">
        <v>615.49999999999864</v>
      </c>
      <c r="F13" s="12" t="s">
        <v>184</v>
      </c>
      <c r="G13" s="13">
        <f t="shared" si="0"/>
        <v>584.29414999999869</v>
      </c>
      <c r="H13" s="13">
        <f>VLOOKUP(B13,'[1]Februar 2026'!$A$2:$C$58,3,0)</f>
        <v>670.26999999999759</v>
      </c>
      <c r="I13" s="12" t="s">
        <v>161</v>
      </c>
      <c r="J13" s="13">
        <f t="shared" si="1"/>
        <v>637.69487799999774</v>
      </c>
      <c r="K13" s="13">
        <f>VLOOKUP(B13,'[2]Mart 2026'!$A$2:$C$58,3,0)</f>
        <v>756.4699999999965</v>
      </c>
      <c r="L13" s="12" t="s">
        <v>254</v>
      </c>
      <c r="M13" s="13">
        <f t="shared" si="8"/>
        <v>697.38969299999678</v>
      </c>
      <c r="N13" s="13">
        <f t="shared" si="2"/>
        <v>1919.3787209999932</v>
      </c>
      <c r="O13" s="14">
        <f t="shared" si="9"/>
        <v>4.1325945557084392E-3</v>
      </c>
      <c r="P13" s="15">
        <v>64015</v>
      </c>
      <c r="Q13" s="15">
        <f t="shared" si="10"/>
        <v>16003.75</v>
      </c>
      <c r="R13" s="16">
        <f t="shared" si="3"/>
        <v>12803</v>
      </c>
      <c r="S13" s="16">
        <f t="shared" si="4"/>
        <v>3200.75</v>
      </c>
      <c r="T13" s="11">
        <f t="shared" si="5"/>
        <v>13837.438719854246</v>
      </c>
      <c r="U13" s="17">
        <v>0</v>
      </c>
      <c r="V13" s="17">
        <v>0</v>
      </c>
      <c r="W13" s="17">
        <v>1</v>
      </c>
      <c r="X13" s="17">
        <v>0</v>
      </c>
      <c r="Y13" s="17">
        <v>1</v>
      </c>
      <c r="Z13" s="17">
        <f t="shared" si="11"/>
        <v>2</v>
      </c>
      <c r="AA13" s="11">
        <f t="shared" si="12"/>
        <v>1280.3000000000002</v>
      </c>
      <c r="AB13" s="18">
        <f t="shared" si="6"/>
        <v>15117.738719854246</v>
      </c>
      <c r="AC13" s="19">
        <f t="shared" si="7"/>
        <v>0.94463727063058633</v>
      </c>
    </row>
    <row r="14" spans="1:30" s="20" customFormat="1" x14ac:dyDescent="0.25">
      <c r="A14" s="62">
        <v>9</v>
      </c>
      <c r="B14" s="59" t="s">
        <v>45</v>
      </c>
      <c r="C14" s="52" t="s">
        <v>46</v>
      </c>
      <c r="D14" s="11">
        <v>1</v>
      </c>
      <c r="E14" s="13">
        <v>407.1400000000001</v>
      </c>
      <c r="F14" s="12" t="s">
        <v>185</v>
      </c>
      <c r="G14" s="13">
        <f t="shared" si="0"/>
        <v>403.6793100000001</v>
      </c>
      <c r="H14" s="13">
        <f>VLOOKUP(B14,'[1]Februar 2026'!$A$2:$C$58,3,0)</f>
        <v>448.66000000000065</v>
      </c>
      <c r="I14" s="12" t="s">
        <v>219</v>
      </c>
      <c r="J14" s="13">
        <f t="shared" si="1"/>
        <v>427.5729800000006</v>
      </c>
      <c r="K14" s="13">
        <f>VLOOKUP(B14,'[2]Mart 2026'!$A$2:$C$58,3,0)</f>
        <v>483.10999999999916</v>
      </c>
      <c r="L14" s="12" t="s">
        <v>255</v>
      </c>
      <c r="M14" s="13">
        <f t="shared" si="8"/>
        <v>478.42383299999915</v>
      </c>
      <c r="N14" s="13">
        <f t="shared" si="2"/>
        <v>1309.6761229999997</v>
      </c>
      <c r="O14" s="14">
        <f t="shared" si="9"/>
        <v>2.8198501715343098E-3</v>
      </c>
      <c r="P14" s="15">
        <v>60097</v>
      </c>
      <c r="Q14" s="15">
        <f t="shared" si="10"/>
        <v>15024.25</v>
      </c>
      <c r="R14" s="16">
        <f t="shared" si="3"/>
        <v>12019.400000000001</v>
      </c>
      <c r="S14" s="16">
        <f t="shared" si="4"/>
        <v>3004.8500000000004</v>
      </c>
      <c r="T14" s="11">
        <f t="shared" si="5"/>
        <v>9441.8901786235092</v>
      </c>
      <c r="U14" s="17">
        <v>1</v>
      </c>
      <c r="V14" s="17">
        <v>1</v>
      </c>
      <c r="W14" s="17">
        <v>0</v>
      </c>
      <c r="X14" s="17">
        <v>1</v>
      </c>
      <c r="Y14" s="17">
        <v>0</v>
      </c>
      <c r="Z14" s="17">
        <f t="shared" si="11"/>
        <v>3</v>
      </c>
      <c r="AA14" s="11">
        <f t="shared" si="12"/>
        <v>1802.9100000000005</v>
      </c>
      <c r="AB14" s="18">
        <f t="shared" si="6"/>
        <v>11244.800178623509</v>
      </c>
      <c r="AC14" s="19">
        <f t="shared" si="7"/>
        <v>0.7484433618066465</v>
      </c>
    </row>
    <row r="15" spans="1:30" s="20" customFormat="1" x14ac:dyDescent="0.25">
      <c r="A15" s="62">
        <v>10</v>
      </c>
      <c r="B15" s="59" t="s">
        <v>47</v>
      </c>
      <c r="C15" s="52" t="s">
        <v>48</v>
      </c>
      <c r="D15" s="11">
        <v>1</v>
      </c>
      <c r="E15" s="13">
        <v>66.529999999999987</v>
      </c>
      <c r="F15" s="12" t="s">
        <v>151</v>
      </c>
      <c r="G15" s="13">
        <f t="shared" si="0"/>
        <v>65.279235999999983</v>
      </c>
      <c r="H15" s="13">
        <f>VLOOKUP(B15,'[1]Februar 2026'!$A$2:$C$58,3,0)</f>
        <v>105.73999999999997</v>
      </c>
      <c r="I15" s="12" t="s">
        <v>220</v>
      </c>
      <c r="J15" s="13">
        <f t="shared" si="1"/>
        <v>103.45601599999998</v>
      </c>
      <c r="K15" s="13">
        <f>VLOOKUP(B15,'[2]Mart 2026'!$A$2:$C$58,3,0)</f>
        <v>129.99</v>
      </c>
      <c r="L15" s="12" t="s">
        <v>256</v>
      </c>
      <c r="M15" s="13">
        <f t="shared" si="8"/>
        <v>126.38927700000002</v>
      </c>
      <c r="N15" s="13">
        <f t="shared" si="2"/>
        <v>295.12452899999994</v>
      </c>
      <c r="O15" s="14">
        <f t="shared" si="9"/>
        <v>6.354295837801056E-4</v>
      </c>
      <c r="P15" s="15">
        <v>20317</v>
      </c>
      <c r="Q15" s="15">
        <f t="shared" si="10"/>
        <v>5079.25</v>
      </c>
      <c r="R15" s="16">
        <f t="shared" si="3"/>
        <v>4063.4</v>
      </c>
      <c r="S15" s="16">
        <f t="shared" si="4"/>
        <v>1015.85</v>
      </c>
      <c r="T15" s="11">
        <f t="shared" si="5"/>
        <v>2127.6507549462203</v>
      </c>
      <c r="U15" s="17">
        <v>1</v>
      </c>
      <c r="V15" s="17">
        <v>1</v>
      </c>
      <c r="W15" s="17">
        <v>1</v>
      </c>
      <c r="X15" s="17">
        <v>0</v>
      </c>
      <c r="Y15" s="17">
        <v>0</v>
      </c>
      <c r="Z15" s="17">
        <f t="shared" si="11"/>
        <v>3</v>
      </c>
      <c r="AA15" s="11">
        <f t="shared" si="12"/>
        <v>609.5100000000001</v>
      </c>
      <c r="AB15" s="18">
        <f t="shared" si="6"/>
        <v>2737.1607549462205</v>
      </c>
      <c r="AC15" s="19">
        <f t="shared" si="7"/>
        <v>0.53889073287320388</v>
      </c>
    </row>
    <row r="16" spans="1:30" s="20" customFormat="1" x14ac:dyDescent="0.25">
      <c r="A16" s="62">
        <v>11</v>
      </c>
      <c r="B16" s="59" t="s">
        <v>142</v>
      </c>
      <c r="C16" s="52" t="s">
        <v>143</v>
      </c>
      <c r="D16" s="11">
        <v>1</v>
      </c>
      <c r="E16" s="13">
        <v>860.14999999999816</v>
      </c>
      <c r="F16" s="12" t="s">
        <v>138</v>
      </c>
      <c r="G16" s="13">
        <f t="shared" si="0"/>
        <v>860.14999999999816</v>
      </c>
      <c r="H16" s="13">
        <f>VLOOKUP(B16,'[1]Februar 2026'!$A$2:$C$58,3,0)</f>
        <v>917.74999999999977</v>
      </c>
      <c r="I16" s="12" t="s">
        <v>221</v>
      </c>
      <c r="J16" s="13">
        <f t="shared" si="1"/>
        <v>899.67032499999971</v>
      </c>
      <c r="K16" s="13">
        <f>VLOOKUP(B16,'[2]Mart 2026'!$A$2:$C$58,3,0)</f>
        <v>1142.2399999999984</v>
      </c>
      <c r="L16" s="12" t="s">
        <v>138</v>
      </c>
      <c r="M16" s="13">
        <f t="shared" si="8"/>
        <v>1142.2399999999984</v>
      </c>
      <c r="N16" s="13">
        <f t="shared" si="2"/>
        <v>2902.0603249999963</v>
      </c>
      <c r="O16" s="14">
        <f t="shared" si="9"/>
        <v>6.2483961962358807E-3</v>
      </c>
      <c r="P16" s="15">
        <v>103322</v>
      </c>
      <c r="Q16" s="15">
        <f t="shared" si="10"/>
        <v>25830.5</v>
      </c>
      <c r="R16" s="16">
        <f t="shared" si="3"/>
        <v>20664.400000000001</v>
      </c>
      <c r="S16" s="16">
        <f t="shared" si="4"/>
        <v>5166.1000000000004</v>
      </c>
      <c r="T16" s="11">
        <f t="shared" si="5"/>
        <v>20921.916800028903</v>
      </c>
      <c r="U16" s="17">
        <v>1</v>
      </c>
      <c r="V16" s="17">
        <v>0</v>
      </c>
      <c r="W16" s="17">
        <v>1</v>
      </c>
      <c r="X16" s="17">
        <v>1</v>
      </c>
      <c r="Y16" s="17">
        <v>1</v>
      </c>
      <c r="Z16" s="17">
        <f t="shared" si="11"/>
        <v>4</v>
      </c>
      <c r="AA16" s="11">
        <f t="shared" si="12"/>
        <v>4132.88</v>
      </c>
      <c r="AB16" s="18">
        <f t="shared" si="6"/>
        <v>25054.796800028904</v>
      </c>
      <c r="AC16" s="19">
        <f t="shared" si="7"/>
        <v>0.96996948568664576</v>
      </c>
    </row>
    <row r="17" spans="1:30" s="20" customFormat="1" x14ac:dyDescent="0.25">
      <c r="A17" s="62">
        <v>12</v>
      </c>
      <c r="B17" s="59" t="s">
        <v>49</v>
      </c>
      <c r="C17" s="52" t="s">
        <v>50</v>
      </c>
      <c r="D17" s="11">
        <v>1</v>
      </c>
      <c r="E17" s="13">
        <v>283.16999999999973</v>
      </c>
      <c r="F17" s="12" t="s">
        <v>186</v>
      </c>
      <c r="G17" s="13">
        <f t="shared" si="0"/>
        <v>252.19120199999978</v>
      </c>
      <c r="H17" s="13">
        <f>VLOOKUP(B17,'[1]Februar 2026'!$A$2:$C$58,3,0)</f>
        <v>320.24999999999972</v>
      </c>
      <c r="I17" s="12" t="s">
        <v>222</v>
      </c>
      <c r="J17" s="13">
        <f t="shared" si="1"/>
        <v>277.56067499999978</v>
      </c>
      <c r="K17" s="13">
        <f>VLOOKUP(B17,'[2]Mart 2026'!$A$2:$C$58,3,0)</f>
        <v>422.43</v>
      </c>
      <c r="L17" s="12" t="s">
        <v>257</v>
      </c>
      <c r="M17" s="13">
        <f t="shared" si="8"/>
        <v>365.14849200000003</v>
      </c>
      <c r="N17" s="13">
        <f t="shared" si="2"/>
        <v>894.90036899999961</v>
      </c>
      <c r="O17" s="14">
        <f t="shared" si="9"/>
        <v>1.9268007675442415E-3</v>
      </c>
      <c r="P17" s="15">
        <v>42480</v>
      </c>
      <c r="Q17" s="15">
        <f t="shared" si="10"/>
        <v>10620</v>
      </c>
      <c r="R17" s="16">
        <f t="shared" si="3"/>
        <v>8496</v>
      </c>
      <c r="S17" s="16">
        <f t="shared" si="4"/>
        <v>2124</v>
      </c>
      <c r="T17" s="11">
        <f t="shared" si="5"/>
        <v>6451.6340005899701</v>
      </c>
      <c r="U17" s="17">
        <v>1</v>
      </c>
      <c r="V17" s="17">
        <v>1</v>
      </c>
      <c r="W17" s="17">
        <v>0</v>
      </c>
      <c r="X17" s="17">
        <v>0</v>
      </c>
      <c r="Y17" s="17">
        <v>1</v>
      </c>
      <c r="Z17" s="17">
        <f t="shared" si="11"/>
        <v>3</v>
      </c>
      <c r="AA17" s="11">
        <f t="shared" si="12"/>
        <v>1274.4000000000001</v>
      </c>
      <c r="AB17" s="18">
        <f t="shared" si="6"/>
        <v>7726.0340005899707</v>
      </c>
      <c r="AC17" s="19">
        <f t="shared" si="7"/>
        <v>0.72749849346421569</v>
      </c>
    </row>
    <row r="18" spans="1:30" s="20" customFormat="1" ht="30" x14ac:dyDescent="0.25">
      <c r="A18" s="62">
        <v>13</v>
      </c>
      <c r="B18" s="59" t="s">
        <v>133</v>
      </c>
      <c r="C18" s="52" t="s">
        <v>134</v>
      </c>
      <c r="D18" s="11">
        <v>1</v>
      </c>
      <c r="E18" s="13">
        <v>500.50999999999812</v>
      </c>
      <c r="F18" s="12" t="s">
        <v>157</v>
      </c>
      <c r="G18" s="13">
        <f t="shared" si="0"/>
        <v>486.74597499999817</v>
      </c>
      <c r="H18" s="13">
        <f>VLOOKUP(B18,'[1]Februar 2026'!$A$2:$C$58,3,0)</f>
        <v>624.73999999999887</v>
      </c>
      <c r="I18" s="12" t="s">
        <v>223</v>
      </c>
      <c r="J18" s="13">
        <f t="shared" si="1"/>
        <v>554.70664599999907</v>
      </c>
      <c r="K18" s="13">
        <f>VLOOKUP(B18,'[2]Mart 2026'!$A$2:$C$58,3,0)</f>
        <v>627.36999999999944</v>
      </c>
      <c r="L18" s="12" t="s">
        <v>258</v>
      </c>
      <c r="M18" s="13">
        <f t="shared" si="8"/>
        <v>592.55096499999945</v>
      </c>
      <c r="N18" s="13">
        <f t="shared" si="2"/>
        <v>1634.0035859999966</v>
      </c>
      <c r="O18" s="14">
        <f t="shared" si="9"/>
        <v>3.5181562917366927E-3</v>
      </c>
      <c r="P18" s="15">
        <v>59199</v>
      </c>
      <c r="Q18" s="15">
        <f t="shared" si="10"/>
        <v>14799.75</v>
      </c>
      <c r="R18" s="16">
        <f t="shared" si="3"/>
        <v>11839.800000000001</v>
      </c>
      <c r="S18" s="16">
        <f t="shared" si="4"/>
        <v>2959.9500000000003</v>
      </c>
      <c r="T18" s="11">
        <f t="shared" si="5"/>
        <v>11780.074584507765</v>
      </c>
      <c r="U18" s="17">
        <v>0</v>
      </c>
      <c r="V18" s="17">
        <v>0</v>
      </c>
      <c r="W18" s="17">
        <v>0</v>
      </c>
      <c r="X18" s="17">
        <v>1</v>
      </c>
      <c r="Y18" s="17">
        <v>1</v>
      </c>
      <c r="Z18" s="17">
        <f t="shared" si="11"/>
        <v>2</v>
      </c>
      <c r="AA18" s="11">
        <f t="shared" si="12"/>
        <v>1183.9800000000002</v>
      </c>
      <c r="AB18" s="18">
        <f t="shared" si="6"/>
        <v>12964.054584507765</v>
      </c>
      <c r="AC18" s="19">
        <f t="shared" si="7"/>
        <v>0.87596443078482844</v>
      </c>
    </row>
    <row r="19" spans="1:30" s="20" customFormat="1" x14ac:dyDescent="0.25">
      <c r="A19" s="62">
        <v>14</v>
      </c>
      <c r="B19" s="59" t="s">
        <v>131</v>
      </c>
      <c r="C19" s="52" t="s">
        <v>132</v>
      </c>
      <c r="D19" s="11">
        <v>1</v>
      </c>
      <c r="E19" s="13">
        <v>701.33999999999753</v>
      </c>
      <c r="F19" s="12" t="s">
        <v>138</v>
      </c>
      <c r="G19" s="13">
        <f t="shared" si="0"/>
        <v>701.33999999999753</v>
      </c>
      <c r="H19" s="13">
        <f>VLOOKUP(B19,'[1]Februar 2026'!$A$2:$C$58,3,0)</f>
        <v>764.48999999999603</v>
      </c>
      <c r="I19" s="12" t="s">
        <v>224</v>
      </c>
      <c r="J19" s="13">
        <f t="shared" si="1"/>
        <v>753.09909899999604</v>
      </c>
      <c r="K19" s="13">
        <f>VLOOKUP(B19,'[2]Mart 2026'!$A$2:$C$58,3,0)</f>
        <v>880.34999999999695</v>
      </c>
      <c r="L19" s="12" t="s">
        <v>147</v>
      </c>
      <c r="M19" s="13">
        <f t="shared" si="8"/>
        <v>873.30719999999701</v>
      </c>
      <c r="N19" s="13">
        <f t="shared" si="2"/>
        <v>2327.7462989999904</v>
      </c>
      <c r="O19" s="14">
        <f t="shared" si="9"/>
        <v>5.01184658195336E-3</v>
      </c>
      <c r="P19" s="15">
        <v>63981</v>
      </c>
      <c r="Q19" s="15">
        <f t="shared" si="10"/>
        <v>15995.25</v>
      </c>
      <c r="R19" s="16">
        <f t="shared" si="3"/>
        <v>12796.2</v>
      </c>
      <c r="S19" s="16">
        <f t="shared" si="4"/>
        <v>3199.05</v>
      </c>
      <c r="T19" s="11">
        <f t="shared" si="5"/>
        <v>16781.496228633034</v>
      </c>
      <c r="U19" s="17">
        <v>0</v>
      </c>
      <c r="V19" s="17">
        <v>1</v>
      </c>
      <c r="W19" s="17">
        <v>1</v>
      </c>
      <c r="X19" s="17">
        <v>1</v>
      </c>
      <c r="Y19" s="17">
        <v>0</v>
      </c>
      <c r="Z19" s="17">
        <f t="shared" si="11"/>
        <v>3</v>
      </c>
      <c r="AA19" s="11">
        <f t="shared" si="12"/>
        <v>1919.4300000000003</v>
      </c>
      <c r="AB19" s="18">
        <f t="shared" si="6"/>
        <v>18700.926228633034</v>
      </c>
      <c r="AC19" s="19">
        <f t="shared" si="7"/>
        <v>1.1691549821748979</v>
      </c>
    </row>
    <row r="20" spans="1:30" s="20" customFormat="1" x14ac:dyDescent="0.25">
      <c r="A20" s="62">
        <v>15</v>
      </c>
      <c r="B20" s="59" t="s">
        <v>129</v>
      </c>
      <c r="C20" s="52" t="s">
        <v>130</v>
      </c>
      <c r="D20" s="11">
        <v>1</v>
      </c>
      <c r="E20" s="13">
        <v>1065.8699999999994</v>
      </c>
      <c r="F20" s="12" t="s">
        <v>187</v>
      </c>
      <c r="G20" s="13">
        <f t="shared" si="0"/>
        <v>969.72852599999942</v>
      </c>
      <c r="H20" s="13">
        <f>VLOOKUP(B20,'[1]Februar 2026'!$A$2:$C$58,3,0)</f>
        <v>1110.2200000000032</v>
      </c>
      <c r="I20" s="12" t="s">
        <v>225</v>
      </c>
      <c r="J20" s="13">
        <f t="shared" si="1"/>
        <v>1018.182762000003</v>
      </c>
      <c r="K20" s="13">
        <f>VLOOKUP(B20,'[2]Mart 2026'!$A$2:$C$58,3,0)</f>
        <v>1217.4000000000021</v>
      </c>
      <c r="L20" s="12" t="s">
        <v>259</v>
      </c>
      <c r="M20" s="13">
        <f t="shared" si="8"/>
        <v>1194.1476600000021</v>
      </c>
      <c r="N20" s="13">
        <f t="shared" si="2"/>
        <v>3182.0589480000044</v>
      </c>
      <c r="O20" s="14">
        <f t="shared" si="9"/>
        <v>6.8512583475953768E-3</v>
      </c>
      <c r="P20" s="15">
        <v>109708</v>
      </c>
      <c r="Q20" s="15">
        <f t="shared" si="10"/>
        <v>27427</v>
      </c>
      <c r="R20" s="16">
        <f t="shared" si="3"/>
        <v>21941.600000000002</v>
      </c>
      <c r="S20" s="16">
        <f t="shared" si="4"/>
        <v>5485.4000000000005</v>
      </c>
      <c r="T20" s="11">
        <f t="shared" si="5"/>
        <v>22940.519874563142</v>
      </c>
      <c r="U20" s="17">
        <v>0</v>
      </c>
      <c r="V20" s="17">
        <v>0</v>
      </c>
      <c r="W20" s="17">
        <v>1</v>
      </c>
      <c r="X20" s="17">
        <v>0</v>
      </c>
      <c r="Y20" s="17">
        <v>0</v>
      </c>
      <c r="Z20" s="17">
        <f t="shared" si="11"/>
        <v>1</v>
      </c>
      <c r="AA20" s="11">
        <f t="shared" si="12"/>
        <v>1097.0800000000002</v>
      </c>
      <c r="AB20" s="18">
        <f t="shared" si="6"/>
        <v>24037.599874563144</v>
      </c>
      <c r="AC20" s="19">
        <f t="shared" si="7"/>
        <v>0.87642104038221991</v>
      </c>
    </row>
    <row r="21" spans="1:30" s="20" customFormat="1" x14ac:dyDescent="0.25">
      <c r="A21" s="62">
        <v>16</v>
      </c>
      <c r="B21" s="59" t="s">
        <v>51</v>
      </c>
      <c r="C21" s="52" t="s">
        <v>52</v>
      </c>
      <c r="D21" s="11">
        <v>1</v>
      </c>
      <c r="E21" s="13">
        <v>1147.9500000000023</v>
      </c>
      <c r="F21" s="12" t="s">
        <v>188</v>
      </c>
      <c r="G21" s="13">
        <f t="shared" si="0"/>
        <v>1122.9246900000023</v>
      </c>
      <c r="H21" s="13">
        <f>VLOOKUP(B21,'[1]Februar 2026'!$A$2:$C$58,3,0)</f>
        <v>1168.6000000000022</v>
      </c>
      <c r="I21" s="12" t="s">
        <v>226</v>
      </c>
      <c r="J21" s="13">
        <f t="shared" si="1"/>
        <v>1149.2012400000021</v>
      </c>
      <c r="K21" s="13">
        <f>VLOOKUP(B21,'[2]Mart 2026'!$A$2:$C$58,3,0)</f>
        <v>1356.1499999999962</v>
      </c>
      <c r="L21" s="12" t="s">
        <v>260</v>
      </c>
      <c r="M21" s="13">
        <f t="shared" si="8"/>
        <v>1291.1904149999964</v>
      </c>
      <c r="N21" s="13">
        <f t="shared" si="2"/>
        <v>3563.3163450000011</v>
      </c>
      <c r="O21" s="14">
        <f t="shared" si="9"/>
        <v>7.6721397223481827E-3</v>
      </c>
      <c r="P21" s="15">
        <v>112801</v>
      </c>
      <c r="Q21" s="15">
        <f t="shared" si="10"/>
        <v>28200.25</v>
      </c>
      <c r="R21" s="16">
        <f t="shared" si="3"/>
        <v>22560.2</v>
      </c>
      <c r="S21" s="16">
        <f t="shared" si="4"/>
        <v>5640.05</v>
      </c>
      <c r="T21" s="11">
        <f t="shared" si="5"/>
        <v>25689.131083887169</v>
      </c>
      <c r="U21" s="17">
        <v>0</v>
      </c>
      <c r="V21" s="17">
        <v>1</v>
      </c>
      <c r="W21" s="17">
        <v>1</v>
      </c>
      <c r="X21" s="17">
        <v>0</v>
      </c>
      <c r="Y21" s="17">
        <v>1</v>
      </c>
      <c r="Z21" s="17">
        <f t="shared" si="11"/>
        <v>3</v>
      </c>
      <c r="AA21" s="11">
        <f t="shared" si="12"/>
        <v>3384.0300000000007</v>
      </c>
      <c r="AB21" s="18">
        <f t="shared" si="6"/>
        <v>29073.161083887171</v>
      </c>
      <c r="AC21" s="19">
        <f t="shared" si="7"/>
        <v>1.0309540193397992</v>
      </c>
    </row>
    <row r="22" spans="1:30" s="20" customFormat="1" x14ac:dyDescent="0.25">
      <c r="A22" s="62">
        <v>17</v>
      </c>
      <c r="B22" s="59" t="s">
        <v>53</v>
      </c>
      <c r="C22" s="52" t="s">
        <v>54</v>
      </c>
      <c r="D22" s="11">
        <v>1</v>
      </c>
      <c r="E22" s="13">
        <v>253.02999999999977</v>
      </c>
      <c r="F22" s="12" t="s">
        <v>189</v>
      </c>
      <c r="G22" s="13">
        <f t="shared" si="0"/>
        <v>240.12546999999978</v>
      </c>
      <c r="H22" s="13">
        <f>VLOOKUP(B22,'[1]Februar 2026'!$A$2:$C$58,3,0)</f>
        <v>286.3100000000004</v>
      </c>
      <c r="I22" s="12" t="s">
        <v>227</v>
      </c>
      <c r="J22" s="13">
        <f t="shared" si="1"/>
        <v>275.08664800000037</v>
      </c>
      <c r="K22" s="13">
        <f>VLOOKUP(B22,'[2]Mart 2026'!$A$2:$C$58,3,0)</f>
        <v>271.76</v>
      </c>
      <c r="L22" s="12" t="s">
        <v>261</v>
      </c>
      <c r="M22" s="13">
        <f t="shared" si="8"/>
        <v>254.34018399999997</v>
      </c>
      <c r="N22" s="13">
        <f t="shared" si="2"/>
        <v>769.55230200000005</v>
      </c>
      <c r="O22" s="14">
        <f t="shared" si="9"/>
        <v>1.6569151354982163E-3</v>
      </c>
      <c r="P22" s="15">
        <v>38316</v>
      </c>
      <c r="Q22" s="15">
        <f t="shared" si="10"/>
        <v>9579</v>
      </c>
      <c r="R22" s="16">
        <f t="shared" si="3"/>
        <v>7663.2000000000007</v>
      </c>
      <c r="S22" s="16">
        <f t="shared" si="4"/>
        <v>1915.8000000000002</v>
      </c>
      <c r="T22" s="11">
        <f t="shared" si="5"/>
        <v>5547.9581513229696</v>
      </c>
      <c r="U22" s="17">
        <v>1</v>
      </c>
      <c r="V22" s="17">
        <v>1</v>
      </c>
      <c r="W22" s="17">
        <v>1</v>
      </c>
      <c r="X22" s="17">
        <v>0</v>
      </c>
      <c r="Y22" s="17">
        <v>1</v>
      </c>
      <c r="Z22" s="17">
        <f t="shared" si="11"/>
        <v>4</v>
      </c>
      <c r="AA22" s="11">
        <f t="shared" si="12"/>
        <v>1532.6400000000003</v>
      </c>
      <c r="AB22" s="18">
        <f t="shared" si="6"/>
        <v>7080.5981513229699</v>
      </c>
      <c r="AC22" s="19">
        <f t="shared" si="7"/>
        <v>0.73917926206524376</v>
      </c>
    </row>
    <row r="23" spans="1:30" s="20" customFormat="1" x14ac:dyDescent="0.25">
      <c r="A23" s="62">
        <v>18</v>
      </c>
      <c r="B23" s="59" t="s">
        <v>55</v>
      </c>
      <c r="C23" s="52" t="s">
        <v>56</v>
      </c>
      <c r="D23" s="11">
        <v>1</v>
      </c>
      <c r="E23" s="13">
        <v>1018.9000000000011</v>
      </c>
      <c r="F23" s="12" t="s">
        <v>190</v>
      </c>
      <c r="G23" s="13">
        <f t="shared" si="0"/>
        <v>1011.0544700000011</v>
      </c>
      <c r="H23" s="13">
        <f>VLOOKUP(B23,'[1]Februar 2026'!$A$2:$C$58,3,0)</f>
        <v>995.75000000000068</v>
      </c>
      <c r="I23" s="12" t="s">
        <v>138</v>
      </c>
      <c r="J23" s="13">
        <f t="shared" si="1"/>
        <v>995.75000000000068</v>
      </c>
      <c r="K23" s="13">
        <f>VLOOKUP(B23,'[2]Mart 2026'!$A$2:$C$58,3,0)</f>
        <v>1226.3700000000024</v>
      </c>
      <c r="L23" s="12" t="s">
        <v>146</v>
      </c>
      <c r="M23" s="13">
        <f t="shared" si="8"/>
        <v>1212.8799300000023</v>
      </c>
      <c r="N23" s="13">
        <f t="shared" si="2"/>
        <v>3219.6844000000042</v>
      </c>
      <c r="O23" s="14">
        <f t="shared" si="9"/>
        <v>6.9322693207764579E-3</v>
      </c>
      <c r="P23" s="15">
        <v>75917</v>
      </c>
      <c r="Q23" s="15">
        <f t="shared" si="10"/>
        <v>18979.25</v>
      </c>
      <c r="R23" s="16">
        <f t="shared" si="3"/>
        <v>15183.400000000001</v>
      </c>
      <c r="S23" s="16">
        <f t="shared" si="4"/>
        <v>3795.8500000000004</v>
      </c>
      <c r="T23" s="11">
        <f t="shared" si="5"/>
        <v>23211.77425529607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f t="shared" si="11"/>
        <v>5</v>
      </c>
      <c r="AA23" s="11">
        <f t="shared" si="12"/>
        <v>3795.8500000000004</v>
      </c>
      <c r="AB23" s="18">
        <f t="shared" si="6"/>
        <v>27007.624255296068</v>
      </c>
      <c r="AC23" s="19">
        <f t="shared" si="7"/>
        <v>1.4230079826808788</v>
      </c>
    </row>
    <row r="24" spans="1:30" s="20" customFormat="1" x14ac:dyDescent="0.25">
      <c r="A24" s="62">
        <v>19</v>
      </c>
      <c r="B24" s="59" t="s">
        <v>57</v>
      </c>
      <c r="C24" s="52" t="s">
        <v>58</v>
      </c>
      <c r="D24" s="11">
        <v>1</v>
      </c>
      <c r="E24" s="13">
        <v>726.3899999999968</v>
      </c>
      <c r="F24" s="12" t="s">
        <v>159</v>
      </c>
      <c r="G24" s="13">
        <f t="shared" si="0"/>
        <v>721.88638199999684</v>
      </c>
      <c r="H24" s="13">
        <f>VLOOKUP(B24,'[1]Februar 2026'!$A$2:$C$58,3,0)</f>
        <v>748.15999999998883</v>
      </c>
      <c r="I24" s="12" t="s">
        <v>138</v>
      </c>
      <c r="J24" s="13">
        <f t="shared" si="1"/>
        <v>748.15999999998883</v>
      </c>
      <c r="K24" s="13">
        <f>VLOOKUP(B24,'[2]Mart 2026'!$A$2:$C$58,3,0)</f>
        <v>868.09999999998797</v>
      </c>
      <c r="L24" s="12" t="s">
        <v>138</v>
      </c>
      <c r="M24" s="13">
        <f t="shared" si="8"/>
        <v>868.09999999998797</v>
      </c>
      <c r="N24" s="13">
        <f t="shared" si="2"/>
        <v>2338.1463819999735</v>
      </c>
      <c r="O24" s="14">
        <f t="shared" si="9"/>
        <v>5.0342388935458605E-3</v>
      </c>
      <c r="P24" s="15">
        <v>52626</v>
      </c>
      <c r="Q24" s="15">
        <f t="shared" si="10"/>
        <v>13156.5</v>
      </c>
      <c r="R24" s="16">
        <f t="shared" si="3"/>
        <v>10525.2</v>
      </c>
      <c r="S24" s="16">
        <f t="shared" si="4"/>
        <v>2631.3</v>
      </c>
      <c r="T24" s="11">
        <f t="shared" si="5"/>
        <v>16856.473881359481</v>
      </c>
      <c r="U24" s="17">
        <v>1</v>
      </c>
      <c r="V24" s="17">
        <v>0</v>
      </c>
      <c r="W24" s="17">
        <v>1</v>
      </c>
      <c r="X24" s="17">
        <v>1</v>
      </c>
      <c r="Y24" s="17">
        <v>0</v>
      </c>
      <c r="Z24" s="17">
        <f t="shared" si="11"/>
        <v>3</v>
      </c>
      <c r="AA24" s="11">
        <f t="shared" si="12"/>
        <v>1578.7800000000004</v>
      </c>
      <c r="AB24" s="18">
        <f t="shared" si="6"/>
        <v>18435.25388135948</v>
      </c>
      <c r="AC24" s="19">
        <f t="shared" si="7"/>
        <v>1.4012278251327845</v>
      </c>
    </row>
    <row r="25" spans="1:30" s="20" customFormat="1" x14ac:dyDescent="0.25">
      <c r="A25" s="62">
        <v>20</v>
      </c>
      <c r="B25" s="59" t="s">
        <v>59</v>
      </c>
      <c r="C25" s="53" t="s">
        <v>60</v>
      </c>
      <c r="D25" s="11">
        <v>2</v>
      </c>
      <c r="E25" s="13">
        <v>2289.9800000000132</v>
      </c>
      <c r="F25" s="12" t="s">
        <v>191</v>
      </c>
      <c r="G25" s="13">
        <f t="shared" si="0"/>
        <v>2133.5743660000121</v>
      </c>
      <c r="H25" s="13">
        <f>VLOOKUP(B25,'[1]Februar 2026'!$A$2:$C$58,3,0)</f>
        <v>2825.5900000000106</v>
      </c>
      <c r="I25" s="12" t="s">
        <v>228</v>
      </c>
      <c r="J25" s="13">
        <f t="shared" si="1"/>
        <v>2645.3173580000102</v>
      </c>
      <c r="K25" s="13">
        <f>VLOOKUP(B25,'[2]Mart 2026'!$A$2:$C$58,3,0)</f>
        <v>3036.7900000000118</v>
      </c>
      <c r="L25" s="12" t="s">
        <v>262</v>
      </c>
      <c r="M25" s="13">
        <f t="shared" si="8"/>
        <v>2911.6742520000112</v>
      </c>
      <c r="N25" s="13">
        <f t="shared" si="2"/>
        <v>7690.5659760000344</v>
      </c>
      <c r="O25" s="14">
        <f t="shared" si="9"/>
        <v>1.6558478394600486E-2</v>
      </c>
      <c r="P25" s="15">
        <v>208901</v>
      </c>
      <c r="Q25" s="15">
        <f t="shared" si="10"/>
        <v>52225.25</v>
      </c>
      <c r="R25" s="16">
        <f t="shared" si="3"/>
        <v>41780.200000000004</v>
      </c>
      <c r="S25" s="16">
        <f t="shared" si="4"/>
        <v>10445.050000000001</v>
      </c>
      <c r="T25" s="11">
        <f t="shared" si="5"/>
        <v>55443.844536555596</v>
      </c>
      <c r="U25" s="17">
        <v>0</v>
      </c>
      <c r="V25" s="17">
        <v>1</v>
      </c>
      <c r="W25" s="17">
        <v>0</v>
      </c>
      <c r="X25" s="17">
        <v>1</v>
      </c>
      <c r="Y25" s="17">
        <v>0</v>
      </c>
      <c r="Z25" s="17">
        <f t="shared" si="11"/>
        <v>2</v>
      </c>
      <c r="AA25" s="11">
        <f t="shared" si="12"/>
        <v>4178.0200000000004</v>
      </c>
      <c r="AB25" s="18">
        <f t="shared" si="6"/>
        <v>59621.8645365556</v>
      </c>
      <c r="AC25" s="19">
        <f t="shared" si="7"/>
        <v>1.1416290881624425</v>
      </c>
    </row>
    <row r="26" spans="1:30" s="20" customFormat="1" x14ac:dyDescent="0.25">
      <c r="A26" s="62">
        <v>21</v>
      </c>
      <c r="B26" s="59" t="s">
        <v>61</v>
      </c>
      <c r="C26" s="53" t="s">
        <v>62</v>
      </c>
      <c r="D26" s="11">
        <v>2</v>
      </c>
      <c r="E26" s="13">
        <v>2173.5399999999181</v>
      </c>
      <c r="F26" s="12" t="s">
        <v>192</v>
      </c>
      <c r="G26" s="13">
        <f t="shared" si="0"/>
        <v>1983.1378959999251</v>
      </c>
      <c r="H26" s="13">
        <f>VLOOKUP(B26,'[1]Februar 2026'!$A$2:$C$58,3,0)</f>
        <v>2531.8699999999303</v>
      </c>
      <c r="I26" s="12" t="s">
        <v>229</v>
      </c>
      <c r="J26" s="13">
        <f t="shared" si="1"/>
        <v>2340.7138149999355</v>
      </c>
      <c r="K26" s="13">
        <f>VLOOKUP(B26,'[2]Mart 2026'!$A$2:$C$58,3,0)</f>
        <v>3245.4299999999052</v>
      </c>
      <c r="L26" s="12" t="s">
        <v>245</v>
      </c>
      <c r="M26" s="13">
        <f t="shared" si="8"/>
        <v>3042.5906249999111</v>
      </c>
      <c r="N26" s="13">
        <f t="shared" si="2"/>
        <v>7366.4423359997727</v>
      </c>
      <c r="O26" s="14">
        <f t="shared" si="9"/>
        <v>1.5860611123599575E-2</v>
      </c>
      <c r="P26" s="15">
        <v>216627</v>
      </c>
      <c r="Q26" s="15">
        <f t="shared" si="10"/>
        <v>54156.75</v>
      </c>
      <c r="R26" s="16">
        <f t="shared" si="3"/>
        <v>43325.4</v>
      </c>
      <c r="S26" s="16">
        <f t="shared" si="4"/>
        <v>10831.35</v>
      </c>
      <c r="T26" s="11">
        <f t="shared" si="5"/>
        <v>53107.12955837608</v>
      </c>
      <c r="U26" s="17">
        <v>1</v>
      </c>
      <c r="V26" s="17">
        <v>1</v>
      </c>
      <c r="W26" s="17">
        <v>0</v>
      </c>
      <c r="X26" s="17">
        <v>0</v>
      </c>
      <c r="Y26" s="17">
        <v>0</v>
      </c>
      <c r="Z26" s="17">
        <f t="shared" si="11"/>
        <v>2</v>
      </c>
      <c r="AA26" s="11">
        <f t="shared" si="12"/>
        <v>4332.54</v>
      </c>
      <c r="AB26" s="18">
        <f t="shared" si="6"/>
        <v>57439.669558376081</v>
      </c>
      <c r="AC26" s="19">
        <f t="shared" si="7"/>
        <v>1.0606188436044646</v>
      </c>
    </row>
    <row r="27" spans="1:30" s="20" customFormat="1" x14ac:dyDescent="0.25">
      <c r="A27" s="62">
        <v>22</v>
      </c>
      <c r="B27" s="59" t="s">
        <v>63</v>
      </c>
      <c r="C27" s="53" t="s">
        <v>64</v>
      </c>
      <c r="D27" s="11">
        <v>2</v>
      </c>
      <c r="E27" s="13">
        <v>2322.5100000000079</v>
      </c>
      <c r="F27" s="12" t="s">
        <v>138</v>
      </c>
      <c r="G27" s="13">
        <f t="shared" si="0"/>
        <v>2322.5100000000079</v>
      </c>
      <c r="H27" s="13">
        <f>VLOOKUP(B27,'[1]Februar 2026'!$A$2:$C$58,3,0)</f>
        <v>2393.9600000000128</v>
      </c>
      <c r="I27" s="12" t="s">
        <v>138</v>
      </c>
      <c r="J27" s="13">
        <f t="shared" si="1"/>
        <v>2393.9600000000128</v>
      </c>
      <c r="K27" s="13">
        <f>VLOOKUP(B27,'[2]Mart 2026'!$A$2:$C$58,3,0)</f>
        <v>2888.0600000000136</v>
      </c>
      <c r="L27" s="12" t="s">
        <v>138</v>
      </c>
      <c r="M27" s="13">
        <f t="shared" si="8"/>
        <v>2888.0600000000136</v>
      </c>
      <c r="N27" s="13">
        <f t="shared" si="2"/>
        <v>7604.5300000000352</v>
      </c>
      <c r="O27" s="14">
        <f t="shared" si="9"/>
        <v>1.6373235220795049E-2</v>
      </c>
      <c r="P27" s="15">
        <v>213956</v>
      </c>
      <c r="Q27" s="15">
        <f t="shared" si="10"/>
        <v>53489</v>
      </c>
      <c r="R27" s="16">
        <f t="shared" si="3"/>
        <v>42791.200000000004</v>
      </c>
      <c r="S27" s="16">
        <f t="shared" si="4"/>
        <v>10697.800000000001</v>
      </c>
      <c r="T27" s="11">
        <f t="shared" si="5"/>
        <v>54823.582608788369</v>
      </c>
      <c r="U27" s="17">
        <v>1</v>
      </c>
      <c r="V27" s="17">
        <v>0</v>
      </c>
      <c r="W27" s="17">
        <v>0</v>
      </c>
      <c r="X27" s="17">
        <v>1</v>
      </c>
      <c r="Y27" s="17">
        <v>1</v>
      </c>
      <c r="Z27" s="17">
        <f t="shared" si="11"/>
        <v>3</v>
      </c>
      <c r="AA27" s="11">
        <f t="shared" si="12"/>
        <v>6418.6800000000012</v>
      </c>
      <c r="AB27" s="18">
        <f t="shared" si="6"/>
        <v>61242.262608788369</v>
      </c>
      <c r="AC27" s="19">
        <f t="shared" si="7"/>
        <v>1.1449505993529205</v>
      </c>
      <c r="AD27" s="57"/>
    </row>
    <row r="28" spans="1:30" s="20" customFormat="1" ht="30" x14ac:dyDescent="0.25">
      <c r="A28" s="62">
        <v>23</v>
      </c>
      <c r="B28" s="59" t="s">
        <v>178</v>
      </c>
      <c r="C28" s="53" t="s">
        <v>179</v>
      </c>
      <c r="D28" s="11">
        <v>2</v>
      </c>
      <c r="E28" s="13">
        <v>2605.9799999999491</v>
      </c>
      <c r="F28" s="12" t="s">
        <v>138</v>
      </c>
      <c r="G28" s="13">
        <f t="shared" si="0"/>
        <v>2605.9799999999491</v>
      </c>
      <c r="H28" s="13">
        <f>VLOOKUP(B28,'[1]Februar 2026'!$A$2:$C$58,3,0)</f>
        <v>2394.4499999999603</v>
      </c>
      <c r="I28" s="12" t="s">
        <v>138</v>
      </c>
      <c r="J28" s="13">
        <f t="shared" si="1"/>
        <v>2394.4499999999603</v>
      </c>
      <c r="K28" s="13">
        <f>VLOOKUP(B28,'[2]Mart 2026'!$A$2:$C$58,3,0)</f>
        <v>2919.6999999999525</v>
      </c>
      <c r="L28" s="12" t="s">
        <v>138</v>
      </c>
      <c r="M28" s="13">
        <f t="shared" si="8"/>
        <v>2919.6999999999525</v>
      </c>
      <c r="N28" s="13">
        <f t="shared" si="2"/>
        <v>7920.1299999998619</v>
      </c>
      <c r="O28" s="14">
        <f t="shared" si="9"/>
        <v>1.7052750330299522E-2</v>
      </c>
      <c r="P28" s="15">
        <v>191933</v>
      </c>
      <c r="Q28" s="15">
        <f t="shared" si="10"/>
        <v>47983.25</v>
      </c>
      <c r="R28" s="16">
        <f t="shared" si="3"/>
        <v>38386.6</v>
      </c>
      <c r="S28" s="16">
        <f t="shared" si="4"/>
        <v>9596.65</v>
      </c>
      <c r="T28" s="11">
        <f t="shared" si="5"/>
        <v>57098.847835084278</v>
      </c>
      <c r="U28" s="17">
        <v>0</v>
      </c>
      <c r="V28" s="17">
        <v>1</v>
      </c>
      <c r="W28" s="17">
        <v>0</v>
      </c>
      <c r="X28" s="17">
        <v>1</v>
      </c>
      <c r="Y28" s="17">
        <v>1</v>
      </c>
      <c r="Z28" s="17">
        <f t="shared" si="11"/>
        <v>3</v>
      </c>
      <c r="AA28" s="11">
        <f t="shared" si="12"/>
        <v>5757.9900000000007</v>
      </c>
      <c r="AB28" s="18">
        <f t="shared" si="6"/>
        <v>62856.837835084276</v>
      </c>
      <c r="AC28" s="19">
        <f t="shared" si="7"/>
        <v>1.309974581444239</v>
      </c>
      <c r="AD28" s="57"/>
    </row>
    <row r="29" spans="1:30" s="20" customFormat="1" x14ac:dyDescent="0.25">
      <c r="A29" s="62">
        <v>24</v>
      </c>
      <c r="B29" s="59" t="s">
        <v>144</v>
      </c>
      <c r="C29" s="53" t="s">
        <v>145</v>
      </c>
      <c r="D29" s="11">
        <v>2</v>
      </c>
      <c r="E29" s="13">
        <v>1987.3400000000017</v>
      </c>
      <c r="F29" s="12" t="s">
        <v>208</v>
      </c>
      <c r="G29" s="13">
        <f t="shared" si="0"/>
        <v>1960.3121760000017</v>
      </c>
      <c r="H29" s="13">
        <f>VLOOKUP(B29,'[1]Februar 2026'!$A$2:$C$58,3,0)</f>
        <v>1925.4200000000044</v>
      </c>
      <c r="I29" s="12" t="s">
        <v>230</v>
      </c>
      <c r="J29" s="13">
        <f t="shared" si="1"/>
        <v>1898.8492040000042</v>
      </c>
      <c r="K29" s="13">
        <f>VLOOKUP(B29,'[2]Mart 2026'!$A$2:$C$58,3,0)</f>
        <v>2206.6699999999978</v>
      </c>
      <c r="L29" s="12" t="s">
        <v>138</v>
      </c>
      <c r="M29" s="13">
        <f t="shared" si="8"/>
        <v>2206.6699999999978</v>
      </c>
      <c r="N29" s="13">
        <f t="shared" si="2"/>
        <v>6065.8313800000033</v>
      </c>
      <c r="O29" s="14">
        <f t="shared" si="9"/>
        <v>1.306027906976755E-2</v>
      </c>
      <c r="P29" s="15">
        <v>192159</v>
      </c>
      <c r="Q29" s="15">
        <f t="shared" si="10"/>
        <v>48039.75</v>
      </c>
      <c r="R29" s="16">
        <f t="shared" si="3"/>
        <v>38431.800000000003</v>
      </c>
      <c r="S29" s="16">
        <f t="shared" si="4"/>
        <v>9607.9500000000007</v>
      </c>
      <c r="T29" s="11">
        <f t="shared" si="5"/>
        <v>43730.593179645475</v>
      </c>
      <c r="U29" s="17">
        <v>1</v>
      </c>
      <c r="V29" s="17">
        <v>1</v>
      </c>
      <c r="W29" s="17">
        <v>0</v>
      </c>
      <c r="X29" s="17">
        <v>1</v>
      </c>
      <c r="Y29" s="17">
        <v>0</v>
      </c>
      <c r="Z29" s="17">
        <f t="shared" si="11"/>
        <v>3</v>
      </c>
      <c r="AA29" s="11">
        <f t="shared" si="12"/>
        <v>5764.7700000000013</v>
      </c>
      <c r="AB29" s="18">
        <f t="shared" si="6"/>
        <v>49495.363179645479</v>
      </c>
      <c r="AC29" s="19">
        <f t="shared" si="7"/>
        <v>1.0303001822375319</v>
      </c>
      <c r="AD29" s="57"/>
    </row>
    <row r="30" spans="1:30" s="20" customFormat="1" x14ac:dyDescent="0.25">
      <c r="A30" s="62">
        <v>25</v>
      </c>
      <c r="B30" s="59" t="s">
        <v>128</v>
      </c>
      <c r="C30" s="53" t="s">
        <v>127</v>
      </c>
      <c r="D30" s="11">
        <v>2</v>
      </c>
      <c r="E30" s="13">
        <v>2001.8299999999706</v>
      </c>
      <c r="F30" s="12" t="s">
        <v>209</v>
      </c>
      <c r="G30" s="13">
        <f t="shared" si="0"/>
        <v>1975.405843999971</v>
      </c>
      <c r="H30" s="13">
        <f>VLOOKUP(B30,'[1]Februar 2026'!$A$2:$C$58,3,0)</f>
        <v>2090.0999999999613</v>
      </c>
      <c r="I30" s="12" t="s">
        <v>138</v>
      </c>
      <c r="J30" s="13">
        <f t="shared" si="1"/>
        <v>2090.0999999999613</v>
      </c>
      <c r="K30" s="13">
        <f>VLOOKUP(B30,'[2]Mart 2026'!$A$2:$C$58,3,0)</f>
        <v>2368.3699999999458</v>
      </c>
      <c r="L30" s="12" t="s">
        <v>138</v>
      </c>
      <c r="M30" s="13">
        <f t="shared" si="8"/>
        <v>2368.3699999999458</v>
      </c>
      <c r="N30" s="13">
        <f t="shared" si="2"/>
        <v>6433.8758439998783</v>
      </c>
      <c r="O30" s="14">
        <f t="shared" si="9"/>
        <v>1.3852711814563266E-2</v>
      </c>
      <c r="P30" s="15">
        <v>161835</v>
      </c>
      <c r="Q30" s="15">
        <f t="shared" si="10"/>
        <v>40458.75</v>
      </c>
      <c r="R30" s="16">
        <f t="shared" si="3"/>
        <v>32367</v>
      </c>
      <c r="S30" s="16">
        <f t="shared" si="4"/>
        <v>8091.75</v>
      </c>
      <c r="T30" s="11">
        <f t="shared" si="5"/>
        <v>46383.947966306099</v>
      </c>
      <c r="U30" s="17">
        <v>1</v>
      </c>
      <c r="V30" s="17">
        <v>0</v>
      </c>
      <c r="W30" s="17">
        <v>1</v>
      </c>
      <c r="X30" s="17">
        <v>1</v>
      </c>
      <c r="Y30" s="17">
        <v>1</v>
      </c>
      <c r="Z30" s="17">
        <f t="shared" si="11"/>
        <v>4</v>
      </c>
      <c r="AA30" s="11">
        <f t="shared" si="12"/>
        <v>6473.4000000000005</v>
      </c>
      <c r="AB30" s="18">
        <f t="shared" si="6"/>
        <v>52857.347966306101</v>
      </c>
      <c r="AC30" s="19">
        <f t="shared" si="7"/>
        <v>1.3064503467434387</v>
      </c>
    </row>
    <row r="31" spans="1:30" s="20" customFormat="1" x14ac:dyDescent="0.25">
      <c r="A31" s="62">
        <v>26</v>
      </c>
      <c r="B31" s="60" t="s">
        <v>125</v>
      </c>
      <c r="C31" s="53" t="s">
        <v>126</v>
      </c>
      <c r="D31" s="11">
        <v>2</v>
      </c>
      <c r="E31" s="13">
        <v>2512.4599999999446</v>
      </c>
      <c r="F31" s="12" t="s">
        <v>210</v>
      </c>
      <c r="G31" s="13">
        <f t="shared" si="0"/>
        <v>2303.6745739999492</v>
      </c>
      <c r="H31" s="13">
        <f>VLOOKUP(B31,'[1]Februar 2026'!$A$2:$C$58,3,0)</f>
        <v>2914.4899999999566</v>
      </c>
      <c r="I31" s="12" t="s">
        <v>231</v>
      </c>
      <c r="J31" s="13">
        <f t="shared" si="1"/>
        <v>2668.7984929999602</v>
      </c>
      <c r="K31" s="13">
        <f>VLOOKUP(B31,'[2]Mart 2026'!$A$2:$C$58,3,0)</f>
        <v>3440.2099999999582</v>
      </c>
      <c r="L31" s="12" t="s">
        <v>263</v>
      </c>
      <c r="M31" s="13">
        <f t="shared" si="8"/>
        <v>3310.1700619999597</v>
      </c>
      <c r="N31" s="13">
        <f t="shared" si="2"/>
        <v>8282.6431289998691</v>
      </c>
      <c r="O31" s="14">
        <f t="shared" si="9"/>
        <v>1.7833273614676532E-2</v>
      </c>
      <c r="P31" s="15">
        <v>297257</v>
      </c>
      <c r="Q31" s="15">
        <f t="shared" si="10"/>
        <v>74314.25</v>
      </c>
      <c r="R31" s="16">
        <f t="shared" si="3"/>
        <v>59451.4</v>
      </c>
      <c r="S31" s="16">
        <f t="shared" si="4"/>
        <v>14862.85</v>
      </c>
      <c r="T31" s="11">
        <f t="shared" si="5"/>
        <v>59712.325390502185</v>
      </c>
      <c r="U31" s="17">
        <v>0</v>
      </c>
      <c r="V31" s="17">
        <v>1</v>
      </c>
      <c r="W31" s="17">
        <v>1</v>
      </c>
      <c r="X31" s="17">
        <v>0</v>
      </c>
      <c r="Y31" s="17">
        <v>1</v>
      </c>
      <c r="Z31" s="17">
        <f t="shared" si="11"/>
        <v>3</v>
      </c>
      <c r="AA31" s="11">
        <f t="shared" si="12"/>
        <v>8917.7100000000009</v>
      </c>
      <c r="AB31" s="18">
        <f t="shared" si="6"/>
        <v>68630.035390502191</v>
      </c>
      <c r="AC31" s="19">
        <f t="shared" si="7"/>
        <v>0.92351110844154638</v>
      </c>
    </row>
    <row r="32" spans="1:30" s="20" customFormat="1" ht="30" x14ac:dyDescent="0.25">
      <c r="A32" s="62">
        <v>27</v>
      </c>
      <c r="B32" s="59" t="s">
        <v>136</v>
      </c>
      <c r="C32" s="52" t="s">
        <v>137</v>
      </c>
      <c r="D32" s="11">
        <v>2</v>
      </c>
      <c r="E32" s="13">
        <v>1080.5300000000029</v>
      </c>
      <c r="F32" s="12" t="s">
        <v>211</v>
      </c>
      <c r="G32" s="13">
        <f t="shared" si="0"/>
        <v>1018.8317370000027</v>
      </c>
      <c r="H32" s="13">
        <f>VLOOKUP(B32,'[1]Februar 2026'!$A$2:$C$58,3,0)</f>
        <v>1040.8800000000012</v>
      </c>
      <c r="I32" s="12" t="s">
        <v>232</v>
      </c>
      <c r="J32" s="13">
        <f t="shared" si="1"/>
        <v>1005.5941680000011</v>
      </c>
      <c r="K32" s="13">
        <f>VLOOKUP(B32,'[2]Mart 2026'!$A$2:$C$58,3,0)</f>
        <v>1127.7899999999991</v>
      </c>
      <c r="L32" s="12" t="s">
        <v>148</v>
      </c>
      <c r="M32" s="13">
        <f t="shared" si="8"/>
        <v>1068.4682459999992</v>
      </c>
      <c r="N32" s="13">
        <f t="shared" si="2"/>
        <v>3092.8941510000031</v>
      </c>
      <c r="O32" s="14">
        <f t="shared" si="9"/>
        <v>6.6592785415198596E-3</v>
      </c>
      <c r="P32" s="15">
        <v>129706</v>
      </c>
      <c r="Q32" s="15">
        <f t="shared" si="10"/>
        <v>32426.5</v>
      </c>
      <c r="R32" s="16">
        <f t="shared" si="3"/>
        <v>25941.200000000001</v>
      </c>
      <c r="S32" s="16">
        <f t="shared" si="4"/>
        <v>6485.3</v>
      </c>
      <c r="T32" s="11">
        <f t="shared" si="5"/>
        <v>22297.701236971418</v>
      </c>
      <c r="U32" s="17">
        <v>0</v>
      </c>
      <c r="V32" s="17">
        <v>0</v>
      </c>
      <c r="W32" s="17">
        <v>0</v>
      </c>
      <c r="X32" s="17">
        <v>1</v>
      </c>
      <c r="Y32" s="17">
        <v>0</v>
      </c>
      <c r="Z32" s="17">
        <f t="shared" si="11"/>
        <v>1</v>
      </c>
      <c r="AA32" s="11">
        <f t="shared" si="12"/>
        <v>1297.0600000000002</v>
      </c>
      <c r="AB32" s="18">
        <f t="shared" si="6"/>
        <v>23594.761236971419</v>
      </c>
      <c r="AC32" s="19">
        <f t="shared" si="7"/>
        <v>0.72763823530049243</v>
      </c>
    </row>
    <row r="33" spans="1:29" s="20" customFormat="1" x14ac:dyDescent="0.25">
      <c r="A33" s="62">
        <v>28</v>
      </c>
      <c r="B33" s="59" t="s">
        <v>65</v>
      </c>
      <c r="C33" s="52" t="s">
        <v>66</v>
      </c>
      <c r="D33" s="11">
        <v>2</v>
      </c>
      <c r="E33" s="13">
        <v>1641.4099999999846</v>
      </c>
      <c r="F33" s="12" t="s">
        <v>138</v>
      </c>
      <c r="G33" s="13">
        <f t="shared" si="0"/>
        <v>1641.4099999999846</v>
      </c>
      <c r="H33" s="13">
        <f>VLOOKUP(B33,'[1]Februar 2026'!$A$2:$C$58,3,0)</f>
        <v>1829.1999999999875</v>
      </c>
      <c r="I33" s="12" t="s">
        <v>233</v>
      </c>
      <c r="J33" s="13">
        <f t="shared" si="1"/>
        <v>1803.0424399999877</v>
      </c>
      <c r="K33" s="13">
        <f>VLOOKUP(B33,'[2]Mart 2026'!$A$2:$C$58,3,0)</f>
        <v>2080.3999999999887</v>
      </c>
      <c r="L33" s="12" t="s">
        <v>159</v>
      </c>
      <c r="M33" s="13">
        <f t="shared" si="8"/>
        <v>2067.5015199999889</v>
      </c>
      <c r="N33" s="13">
        <f t="shared" si="2"/>
        <v>5511.9539599999607</v>
      </c>
      <c r="O33" s="14">
        <f t="shared" si="9"/>
        <v>1.1867731301378479E-2</v>
      </c>
      <c r="P33" s="15">
        <v>176031</v>
      </c>
      <c r="Q33" s="15">
        <f t="shared" si="10"/>
        <v>44007.75</v>
      </c>
      <c r="R33" s="16">
        <f t="shared" si="3"/>
        <v>35206.200000000004</v>
      </c>
      <c r="S33" s="16">
        <f t="shared" si="4"/>
        <v>8801.5500000000011</v>
      </c>
      <c r="T33" s="11">
        <f t="shared" si="5"/>
        <v>39737.506888906304</v>
      </c>
      <c r="U33" s="17">
        <v>1</v>
      </c>
      <c r="V33" s="17">
        <v>0</v>
      </c>
      <c r="W33" s="17">
        <v>0</v>
      </c>
      <c r="X33" s="17">
        <v>1</v>
      </c>
      <c r="Y33" s="17">
        <v>1</v>
      </c>
      <c r="Z33" s="17">
        <f t="shared" si="11"/>
        <v>3</v>
      </c>
      <c r="AA33" s="11">
        <f t="shared" si="12"/>
        <v>5280.9300000000012</v>
      </c>
      <c r="AB33" s="18">
        <f t="shared" si="6"/>
        <v>45018.436888906304</v>
      </c>
      <c r="AC33" s="19">
        <f t="shared" si="7"/>
        <v>1.0229661113987036</v>
      </c>
    </row>
    <row r="34" spans="1:29" s="20" customFormat="1" x14ac:dyDescent="0.25">
      <c r="A34" s="62">
        <v>29</v>
      </c>
      <c r="B34" s="59" t="s">
        <v>67</v>
      </c>
      <c r="C34" s="52" t="s">
        <v>68</v>
      </c>
      <c r="D34" s="11">
        <v>2</v>
      </c>
      <c r="E34" s="13">
        <v>1277.5900000000008</v>
      </c>
      <c r="F34" s="12" t="s">
        <v>193</v>
      </c>
      <c r="G34" s="13">
        <f t="shared" si="0"/>
        <v>1219.8429320000007</v>
      </c>
      <c r="H34" s="13">
        <f>VLOOKUP(B34,'[1]Februar 2026'!$A$2:$C$58,3,0)</f>
        <v>1441.0000000000073</v>
      </c>
      <c r="I34" s="12" t="s">
        <v>234</v>
      </c>
      <c r="J34" s="13">
        <f t="shared" si="1"/>
        <v>1401.9489000000071</v>
      </c>
      <c r="K34" s="13">
        <f>VLOOKUP(B34,'[2]Mart 2026'!$A$2:$C$58,3,0)</f>
        <v>1686.2300000000139</v>
      </c>
      <c r="L34" s="12" t="s">
        <v>264</v>
      </c>
      <c r="M34" s="13">
        <f t="shared" si="8"/>
        <v>1661.7796650000137</v>
      </c>
      <c r="N34" s="13">
        <f t="shared" si="2"/>
        <v>4283.5714970000217</v>
      </c>
      <c r="O34" s="14">
        <f t="shared" si="9"/>
        <v>9.2229136719132153E-3</v>
      </c>
      <c r="P34" s="15">
        <v>140818</v>
      </c>
      <c r="Q34" s="15">
        <f t="shared" si="10"/>
        <v>35204.5</v>
      </c>
      <c r="R34" s="16">
        <f t="shared" si="3"/>
        <v>28163.600000000002</v>
      </c>
      <c r="S34" s="16">
        <f t="shared" si="4"/>
        <v>7040.9000000000005</v>
      </c>
      <c r="T34" s="11">
        <f t="shared" si="5"/>
        <v>30881.689706849847</v>
      </c>
      <c r="U34" s="17">
        <v>1</v>
      </c>
      <c r="V34" s="17">
        <v>0</v>
      </c>
      <c r="W34" s="17">
        <v>1</v>
      </c>
      <c r="X34" s="17">
        <v>0</v>
      </c>
      <c r="Y34" s="17">
        <v>0</v>
      </c>
      <c r="Z34" s="17">
        <f t="shared" si="11"/>
        <v>2</v>
      </c>
      <c r="AA34" s="11">
        <f t="shared" si="12"/>
        <v>2816.3600000000006</v>
      </c>
      <c r="AB34" s="18">
        <f t="shared" si="6"/>
        <v>33698.049706849852</v>
      </c>
      <c r="AC34" s="19">
        <f t="shared" si="7"/>
        <v>0.95720858716498891</v>
      </c>
    </row>
    <row r="35" spans="1:29" s="20" customFormat="1" x14ac:dyDescent="0.25">
      <c r="A35" s="62">
        <v>30</v>
      </c>
      <c r="B35" s="59" t="s">
        <v>69</v>
      </c>
      <c r="C35" s="52" t="s">
        <v>70</v>
      </c>
      <c r="D35" s="11">
        <v>2</v>
      </c>
      <c r="E35" s="13">
        <v>939.60999999999808</v>
      </c>
      <c r="F35" s="12" t="s">
        <v>194</v>
      </c>
      <c r="G35" s="13">
        <f t="shared" si="0"/>
        <v>853.72964599999818</v>
      </c>
      <c r="H35" s="13">
        <f>VLOOKUP(B35,'[1]Februar 2026'!$A$2:$C$58,3,0)</f>
        <v>907.75</v>
      </c>
      <c r="I35" s="12" t="s">
        <v>235</v>
      </c>
      <c r="J35" s="13">
        <f t="shared" si="1"/>
        <v>859.18537500000002</v>
      </c>
      <c r="K35" s="13">
        <f>VLOOKUP(B35,'[2]Mart 2026'!$A$2:$C$58,3,0)</f>
        <v>1138.2000000000023</v>
      </c>
      <c r="L35" s="12" t="s">
        <v>265</v>
      </c>
      <c r="M35" s="13">
        <f t="shared" si="8"/>
        <v>1067.5177800000022</v>
      </c>
      <c r="N35" s="13">
        <f t="shared" si="2"/>
        <v>2780.4328010000004</v>
      </c>
      <c r="O35" s="14">
        <f t="shared" si="9"/>
        <v>5.9865212270037499E-3</v>
      </c>
      <c r="P35" s="15">
        <v>116907</v>
      </c>
      <c r="Q35" s="15">
        <f t="shared" si="10"/>
        <v>29226.75</v>
      </c>
      <c r="R35" s="16">
        <f t="shared" si="3"/>
        <v>23381.4</v>
      </c>
      <c r="S35" s="16">
        <f t="shared" si="4"/>
        <v>5845.35</v>
      </c>
      <c r="T35" s="11">
        <f t="shared" si="5"/>
        <v>20045.063581024424</v>
      </c>
      <c r="U35" s="17">
        <v>1</v>
      </c>
      <c r="V35" s="17">
        <v>0</v>
      </c>
      <c r="W35" s="17">
        <v>0</v>
      </c>
      <c r="X35" s="17">
        <v>1</v>
      </c>
      <c r="Y35" s="17">
        <v>0</v>
      </c>
      <c r="Z35" s="17">
        <f t="shared" si="11"/>
        <v>2</v>
      </c>
      <c r="AA35" s="11">
        <f t="shared" si="12"/>
        <v>2338.1400000000003</v>
      </c>
      <c r="AB35" s="18">
        <f t="shared" si="6"/>
        <v>22383.203581024423</v>
      </c>
      <c r="AC35" s="19">
        <f t="shared" si="7"/>
        <v>0.76584647903117598</v>
      </c>
    </row>
    <row r="36" spans="1:29" s="20" customFormat="1" x14ac:dyDescent="0.25">
      <c r="A36" s="62">
        <v>31</v>
      </c>
      <c r="B36" s="59" t="s">
        <v>71</v>
      </c>
      <c r="C36" s="52" t="s">
        <v>72</v>
      </c>
      <c r="D36" s="11">
        <v>2</v>
      </c>
      <c r="E36" s="13">
        <v>4767.7200000000485</v>
      </c>
      <c r="F36" s="12" t="s">
        <v>195</v>
      </c>
      <c r="G36" s="13">
        <f t="shared" si="0"/>
        <v>4751.5097520000481</v>
      </c>
      <c r="H36" s="13">
        <f>VLOOKUP(B36,'[1]Februar 2026'!$A$2:$C$58,3,0)</f>
        <v>4714.7000000000435</v>
      </c>
      <c r="I36" s="12" t="s">
        <v>236</v>
      </c>
      <c r="J36" s="13">
        <f t="shared" si="1"/>
        <v>4667.5530000000426</v>
      </c>
      <c r="K36" s="13">
        <f>VLOOKUP(B36,'[2]Mart 2026'!$A$2:$C$58,3,0)</f>
        <v>5574.3400000001275</v>
      </c>
      <c r="L36" s="12" t="s">
        <v>138</v>
      </c>
      <c r="M36" s="13">
        <f t="shared" si="8"/>
        <v>5574.3400000001275</v>
      </c>
      <c r="N36" s="13">
        <f t="shared" si="2"/>
        <v>14993.402752000218</v>
      </c>
      <c r="O36" s="14">
        <f t="shared" si="9"/>
        <v>3.2282141042064956E-2</v>
      </c>
      <c r="P36" s="15">
        <v>407356</v>
      </c>
      <c r="Q36" s="15">
        <f t="shared" si="10"/>
        <v>101839</v>
      </c>
      <c r="R36" s="16">
        <f t="shared" si="3"/>
        <v>81471.200000000012</v>
      </c>
      <c r="S36" s="16">
        <f t="shared" si="4"/>
        <v>20367.800000000003</v>
      </c>
      <c r="T36" s="11">
        <f t="shared" si="5"/>
        <v>108092.42048635682</v>
      </c>
      <c r="U36" s="17">
        <v>0</v>
      </c>
      <c r="V36" s="17">
        <v>0</v>
      </c>
      <c r="W36" s="17">
        <v>1</v>
      </c>
      <c r="X36" s="17">
        <v>1</v>
      </c>
      <c r="Y36" s="17">
        <v>0</v>
      </c>
      <c r="Z36" s="17">
        <f t="shared" si="11"/>
        <v>2</v>
      </c>
      <c r="AA36" s="11">
        <f t="shared" si="12"/>
        <v>8147.1200000000017</v>
      </c>
      <c r="AB36" s="18">
        <f t="shared" si="6"/>
        <v>116239.54048635681</v>
      </c>
      <c r="AC36" s="19">
        <f t="shared" si="7"/>
        <v>1.14140496751104</v>
      </c>
    </row>
    <row r="37" spans="1:29" s="20" customFormat="1" x14ac:dyDescent="0.25">
      <c r="A37" s="62">
        <v>32</v>
      </c>
      <c r="B37" s="59" t="s">
        <v>73</v>
      </c>
      <c r="C37" s="52" t="s">
        <v>74</v>
      </c>
      <c r="D37" s="11">
        <v>2</v>
      </c>
      <c r="E37" s="13">
        <v>2146.8199999999911</v>
      </c>
      <c r="F37" s="12" t="s">
        <v>196</v>
      </c>
      <c r="G37" s="13">
        <f t="shared" si="0"/>
        <v>2010.7116119999916</v>
      </c>
      <c r="H37" s="13">
        <f>VLOOKUP(B37,'[1]Februar 2026'!$A$2:$C$58,3,0)</f>
        <v>2069.7499999999877</v>
      </c>
      <c r="I37" s="12" t="s">
        <v>237</v>
      </c>
      <c r="J37" s="13">
        <f t="shared" si="1"/>
        <v>1917.8303499999886</v>
      </c>
      <c r="K37" s="13">
        <f>VLOOKUP(B37,'[2]Mart 2026'!$A$2:$C$58,3,0)</f>
        <v>2358.6299999999724</v>
      </c>
      <c r="L37" s="12" t="s">
        <v>266</v>
      </c>
      <c r="M37" s="13">
        <f t="shared" si="8"/>
        <v>2310.7498109999729</v>
      </c>
      <c r="N37" s="13">
        <f t="shared" si="2"/>
        <v>6239.2917729999535</v>
      </c>
      <c r="O37" s="14">
        <f t="shared" si="9"/>
        <v>1.343375485539529E-2</v>
      </c>
      <c r="P37" s="15">
        <v>194238</v>
      </c>
      <c r="Q37" s="15">
        <f t="shared" si="10"/>
        <v>48559.5</v>
      </c>
      <c r="R37" s="16">
        <f t="shared" si="3"/>
        <v>38847.599999999999</v>
      </c>
      <c r="S37" s="16">
        <f t="shared" si="4"/>
        <v>9711.9</v>
      </c>
      <c r="T37" s="11">
        <f t="shared" si="5"/>
        <v>44981.126767518181</v>
      </c>
      <c r="U37" s="17">
        <v>0</v>
      </c>
      <c r="V37" s="17">
        <v>0</v>
      </c>
      <c r="W37" s="17">
        <v>0</v>
      </c>
      <c r="X37" s="17">
        <v>0</v>
      </c>
      <c r="Y37" s="17">
        <v>1</v>
      </c>
      <c r="Z37" s="17">
        <f t="shared" si="11"/>
        <v>1</v>
      </c>
      <c r="AA37" s="11">
        <f t="shared" si="12"/>
        <v>1942.38</v>
      </c>
      <c r="AB37" s="18">
        <f t="shared" si="6"/>
        <v>46923.506767518178</v>
      </c>
      <c r="AC37" s="19">
        <f t="shared" si="7"/>
        <v>0.96630951240268492</v>
      </c>
    </row>
    <row r="38" spans="1:29" s="20" customFormat="1" x14ac:dyDescent="0.25">
      <c r="A38" s="62">
        <v>33</v>
      </c>
      <c r="B38" s="59" t="s">
        <v>75</v>
      </c>
      <c r="C38" s="53" t="s">
        <v>76</v>
      </c>
      <c r="D38" s="11">
        <v>2</v>
      </c>
      <c r="E38" s="13">
        <v>1580.8699999999772</v>
      </c>
      <c r="F38" s="12" t="s">
        <v>138</v>
      </c>
      <c r="G38" s="13">
        <f t="shared" ref="G38:G62" si="13">E38*(1-F38)</f>
        <v>1580.8699999999772</v>
      </c>
      <c r="H38" s="13">
        <f>VLOOKUP(B38,'[1]Februar 2026'!$A$2:$C$58,3,0)</f>
        <v>1527.219999999983</v>
      </c>
      <c r="I38" s="12" t="s">
        <v>149</v>
      </c>
      <c r="J38" s="13">
        <f t="shared" si="1"/>
        <v>1518.9730119999831</v>
      </c>
      <c r="K38" s="13">
        <f>VLOOKUP(B38,'[2]Mart 2026'!$A$2:$C$58,3,0)</f>
        <v>1575.2899999999752</v>
      </c>
      <c r="L38" s="12" t="s">
        <v>138</v>
      </c>
      <c r="M38" s="13">
        <f t="shared" si="8"/>
        <v>1575.2899999999752</v>
      </c>
      <c r="N38" s="13">
        <f t="shared" si="2"/>
        <v>4675.1330119999357</v>
      </c>
      <c r="O38" s="14">
        <f t="shared" si="9"/>
        <v>1.0065980737005263E-2</v>
      </c>
      <c r="P38" s="15">
        <v>171167</v>
      </c>
      <c r="Q38" s="15">
        <f t="shared" si="10"/>
        <v>42791.75</v>
      </c>
      <c r="R38" s="16">
        <f t="shared" ref="R38:R62" si="14">Q38*0.8</f>
        <v>34233.4</v>
      </c>
      <c r="S38" s="16">
        <f t="shared" ref="S38:S62" si="15">Q38*0.2</f>
        <v>8558.35</v>
      </c>
      <c r="T38" s="11">
        <f t="shared" ref="T38:T62" si="16">O38*$R$63</f>
        <v>33704.586725340145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f t="shared" si="11"/>
        <v>5</v>
      </c>
      <c r="AA38" s="11">
        <f t="shared" si="12"/>
        <v>8558.35</v>
      </c>
      <c r="AB38" s="18">
        <f t="shared" si="6"/>
        <v>42262.936725340143</v>
      </c>
      <c r="AC38" s="19">
        <f t="shared" ref="AC38:AC62" si="17">AB38/Q38</f>
        <v>0.9876421675986643</v>
      </c>
    </row>
    <row r="39" spans="1:29" s="20" customFormat="1" x14ac:dyDescent="0.25">
      <c r="A39" s="62">
        <v>34</v>
      </c>
      <c r="B39" s="59" t="s">
        <v>77</v>
      </c>
      <c r="C39" s="53" t="s">
        <v>78</v>
      </c>
      <c r="D39" s="11">
        <v>2</v>
      </c>
      <c r="E39" s="13">
        <v>2790.0200000000091</v>
      </c>
      <c r="F39" s="12" t="s">
        <v>138</v>
      </c>
      <c r="G39" s="13">
        <f t="shared" si="13"/>
        <v>2790.0200000000091</v>
      </c>
      <c r="H39" s="13">
        <f>VLOOKUP(B39,'[1]Februar 2026'!$A$2:$C$58,3,0)</f>
        <v>2712.7100000000082</v>
      </c>
      <c r="I39" s="12" t="s">
        <v>138</v>
      </c>
      <c r="J39" s="13">
        <f t="shared" si="1"/>
        <v>2712.7100000000082</v>
      </c>
      <c r="K39" s="13">
        <f>VLOOKUP(B39,'[2]Mart 2026'!$A$2:$C$58,3,0)</f>
        <v>3074.4000000000087</v>
      </c>
      <c r="L39" s="12" t="s">
        <v>138</v>
      </c>
      <c r="M39" s="13">
        <f t="shared" si="8"/>
        <v>3074.4000000000087</v>
      </c>
      <c r="N39" s="13">
        <f t="shared" si="2"/>
        <v>8577.1300000000265</v>
      </c>
      <c r="O39" s="14">
        <f t="shared" si="9"/>
        <v>1.8467330263584682E-2</v>
      </c>
      <c r="P39" s="15">
        <v>223197</v>
      </c>
      <c r="Q39" s="15">
        <f t="shared" si="10"/>
        <v>55799.25</v>
      </c>
      <c r="R39" s="16">
        <f t="shared" si="14"/>
        <v>44639.4</v>
      </c>
      <c r="S39" s="16">
        <f t="shared" si="15"/>
        <v>11159.85</v>
      </c>
      <c r="T39" s="11">
        <f t="shared" si="16"/>
        <v>61835.379057129932</v>
      </c>
      <c r="U39" s="17">
        <v>1</v>
      </c>
      <c r="V39" s="17">
        <v>0</v>
      </c>
      <c r="W39" s="17">
        <v>1</v>
      </c>
      <c r="X39" s="17">
        <v>0</v>
      </c>
      <c r="Y39" s="17">
        <v>0</v>
      </c>
      <c r="Z39" s="17">
        <f t="shared" si="11"/>
        <v>2</v>
      </c>
      <c r="AA39" s="11">
        <f t="shared" si="12"/>
        <v>4463.9400000000005</v>
      </c>
      <c r="AB39" s="18">
        <f t="shared" si="6"/>
        <v>66299.319057129935</v>
      </c>
      <c r="AC39" s="19">
        <f t="shared" si="17"/>
        <v>1.1881758098384823</v>
      </c>
    </row>
    <row r="40" spans="1:29" s="20" customFormat="1" x14ac:dyDescent="0.25">
      <c r="A40" s="62">
        <v>35</v>
      </c>
      <c r="B40" s="59" t="s">
        <v>79</v>
      </c>
      <c r="C40" s="53" t="s">
        <v>80</v>
      </c>
      <c r="D40" s="11">
        <v>2</v>
      </c>
      <c r="E40" s="13">
        <v>1482.730000000008</v>
      </c>
      <c r="F40" s="12" t="s">
        <v>152</v>
      </c>
      <c r="G40" s="13">
        <f t="shared" si="13"/>
        <v>1448.0341180000078</v>
      </c>
      <c r="H40" s="13">
        <f>VLOOKUP(B40,'[1]Februar 2026'!$A$2:$C$58,3,0)</f>
        <v>1551.7900000000109</v>
      </c>
      <c r="I40" s="12" t="s">
        <v>238</v>
      </c>
      <c r="J40" s="13">
        <f t="shared" si="1"/>
        <v>1523.5474220000108</v>
      </c>
      <c r="K40" s="13">
        <f>VLOOKUP(B40,'[2]Mart 2026'!$A$2:$C$58,3,0)</f>
        <v>1891.6200000000154</v>
      </c>
      <c r="L40" s="12" t="s">
        <v>267</v>
      </c>
      <c r="M40" s="13">
        <f t="shared" si="8"/>
        <v>1870.4338560000151</v>
      </c>
      <c r="N40" s="13">
        <f t="shared" si="2"/>
        <v>4842.0153960000334</v>
      </c>
      <c r="O40" s="14">
        <f t="shared" si="9"/>
        <v>1.0425293479205061E-2</v>
      </c>
      <c r="P40" s="15">
        <v>167289</v>
      </c>
      <c r="Q40" s="15">
        <f t="shared" si="10"/>
        <v>41822.25</v>
      </c>
      <c r="R40" s="16">
        <f t="shared" si="14"/>
        <v>33457.800000000003</v>
      </c>
      <c r="S40" s="16">
        <f t="shared" si="15"/>
        <v>8364.4500000000007</v>
      </c>
      <c r="T40" s="11">
        <f t="shared" si="16"/>
        <v>34907.697261452282</v>
      </c>
      <c r="U40" s="17">
        <v>0</v>
      </c>
      <c r="V40" s="17">
        <v>0</v>
      </c>
      <c r="W40" s="17">
        <v>1</v>
      </c>
      <c r="X40" s="17">
        <v>0</v>
      </c>
      <c r="Y40" s="17">
        <v>0</v>
      </c>
      <c r="Z40" s="17">
        <f t="shared" si="11"/>
        <v>1</v>
      </c>
      <c r="AA40" s="11">
        <f t="shared" si="12"/>
        <v>1672.8900000000003</v>
      </c>
      <c r="AB40" s="18">
        <f t="shared" si="6"/>
        <v>36580.587261452281</v>
      </c>
      <c r="AC40" s="19">
        <f t="shared" si="17"/>
        <v>0.87466808365050375</v>
      </c>
    </row>
    <row r="41" spans="1:29" s="20" customFormat="1" x14ac:dyDescent="0.25">
      <c r="A41" s="62">
        <v>36</v>
      </c>
      <c r="B41" s="59" t="s">
        <v>81</v>
      </c>
      <c r="C41" s="52" t="s">
        <v>82</v>
      </c>
      <c r="D41" s="11">
        <v>2</v>
      </c>
      <c r="E41" s="13">
        <v>2067.7400000000061</v>
      </c>
      <c r="F41" s="12" t="s">
        <v>197</v>
      </c>
      <c r="G41" s="13">
        <f t="shared" si="13"/>
        <v>1897.1514500000055</v>
      </c>
      <c r="H41" s="13">
        <f>VLOOKUP(B41,'[1]Februar 2026'!$A$2:$C$58,3,0)</f>
        <v>2174.9400000000032</v>
      </c>
      <c r="I41" s="12" t="s">
        <v>239</v>
      </c>
      <c r="J41" s="13">
        <f t="shared" si="1"/>
        <v>2035.7438400000028</v>
      </c>
      <c r="K41" s="13">
        <f>VLOOKUP(B41,'[2]Mart 2026'!$A$2:$C$58,3,0)</f>
        <v>2433.1099999999969</v>
      </c>
      <c r="L41" s="12" t="s">
        <v>268</v>
      </c>
      <c r="M41" s="13">
        <f t="shared" si="8"/>
        <v>2278.607514999997</v>
      </c>
      <c r="N41" s="13">
        <f t="shared" si="2"/>
        <v>6211.5028050000055</v>
      </c>
      <c r="O41" s="14">
        <f t="shared" si="9"/>
        <v>1.3373922714604696E-2</v>
      </c>
      <c r="P41" s="15">
        <v>216361</v>
      </c>
      <c r="Q41" s="15">
        <f t="shared" si="10"/>
        <v>54090.25</v>
      </c>
      <c r="R41" s="16">
        <f t="shared" si="14"/>
        <v>43272.200000000004</v>
      </c>
      <c r="S41" s="16">
        <f t="shared" si="15"/>
        <v>10818.050000000001</v>
      </c>
      <c r="T41" s="11">
        <f t="shared" si="16"/>
        <v>44780.786867122217</v>
      </c>
      <c r="U41" s="17">
        <v>1</v>
      </c>
      <c r="V41" s="17">
        <v>1</v>
      </c>
      <c r="W41" s="17">
        <v>1</v>
      </c>
      <c r="X41" s="17">
        <v>1</v>
      </c>
      <c r="Y41" s="17">
        <v>1</v>
      </c>
      <c r="Z41" s="17">
        <f t="shared" si="11"/>
        <v>5</v>
      </c>
      <c r="AA41" s="11">
        <f t="shared" si="12"/>
        <v>10818.050000000001</v>
      </c>
      <c r="AB41" s="18">
        <f t="shared" si="6"/>
        <v>55598.83686712222</v>
      </c>
      <c r="AC41" s="19">
        <f t="shared" si="17"/>
        <v>1.0278901810792558</v>
      </c>
    </row>
    <row r="42" spans="1:29" s="20" customFormat="1" x14ac:dyDescent="0.25">
      <c r="A42" s="62">
        <v>37</v>
      </c>
      <c r="B42" s="59" t="s">
        <v>83</v>
      </c>
      <c r="C42" s="52" t="s">
        <v>84</v>
      </c>
      <c r="D42" s="11">
        <v>2</v>
      </c>
      <c r="E42" s="13">
        <v>2476.0600000000068</v>
      </c>
      <c r="F42" s="12" t="s">
        <v>198</v>
      </c>
      <c r="G42" s="13">
        <f t="shared" si="13"/>
        <v>2424.3103460000066</v>
      </c>
      <c r="H42" s="13">
        <f>VLOOKUP(B42,'[1]Februar 2026'!$A$2:$C$58,3,0)</f>
        <v>2648.3300000000108</v>
      </c>
      <c r="I42" s="12" t="s">
        <v>139</v>
      </c>
      <c r="J42" s="13">
        <f t="shared" si="1"/>
        <v>2618.9335370000108</v>
      </c>
      <c r="K42" s="13">
        <f>VLOOKUP(B42,'[2]Mart 2026'!$A$2:$C$58,3,0)</f>
        <v>3078.8799999999992</v>
      </c>
      <c r="L42" s="12" t="s">
        <v>150</v>
      </c>
      <c r="M42" s="13">
        <f t="shared" si="8"/>
        <v>3065.3329279999994</v>
      </c>
      <c r="N42" s="13">
        <f t="shared" si="2"/>
        <v>8108.5768110000172</v>
      </c>
      <c r="O42" s="14">
        <f t="shared" si="9"/>
        <v>1.7458493218172177E-2</v>
      </c>
      <c r="P42" s="15">
        <v>253373</v>
      </c>
      <c r="Q42" s="15">
        <f t="shared" si="10"/>
        <v>63343.25</v>
      </c>
      <c r="R42" s="16">
        <f t="shared" si="14"/>
        <v>50674.600000000006</v>
      </c>
      <c r="S42" s="16">
        <f t="shared" si="15"/>
        <v>12668.650000000001</v>
      </c>
      <c r="T42" s="11">
        <f t="shared" si="16"/>
        <v>58457.423488047672</v>
      </c>
      <c r="U42" s="17">
        <v>0</v>
      </c>
      <c r="V42" s="17">
        <v>1</v>
      </c>
      <c r="W42" s="17">
        <v>0</v>
      </c>
      <c r="X42" s="17">
        <v>0</v>
      </c>
      <c r="Y42" s="17">
        <v>1</v>
      </c>
      <c r="Z42" s="17">
        <f t="shared" si="11"/>
        <v>2</v>
      </c>
      <c r="AA42" s="11">
        <f t="shared" si="12"/>
        <v>5067.4600000000009</v>
      </c>
      <c r="AB42" s="18">
        <f t="shared" si="6"/>
        <v>63524.883488047672</v>
      </c>
      <c r="AC42" s="19">
        <f t="shared" si="17"/>
        <v>1.0028674481976796</v>
      </c>
    </row>
    <row r="43" spans="1:29" s="20" customFormat="1" x14ac:dyDescent="0.25">
      <c r="A43" s="62">
        <v>38</v>
      </c>
      <c r="B43" s="59" t="s">
        <v>85</v>
      </c>
      <c r="C43" s="53" t="s">
        <v>86</v>
      </c>
      <c r="D43" s="11">
        <v>2</v>
      </c>
      <c r="E43" s="13">
        <v>2471.1099999999474</v>
      </c>
      <c r="F43" s="12" t="s">
        <v>138</v>
      </c>
      <c r="G43" s="13">
        <f t="shared" si="13"/>
        <v>2471.1099999999474</v>
      </c>
      <c r="H43" s="13">
        <f>VLOOKUP(B43,'[1]Februar 2026'!$A$2:$C$58,3,0)</f>
        <v>2873.249999999925</v>
      </c>
      <c r="I43" s="12" t="s">
        <v>240</v>
      </c>
      <c r="J43" s="13">
        <f t="shared" si="1"/>
        <v>2790.5003999999271</v>
      </c>
      <c r="K43" s="13">
        <f>VLOOKUP(B43,'[2]Mart 2026'!$A$2:$C$58,3,0)</f>
        <v>3399.3399999998619</v>
      </c>
      <c r="L43" s="12" t="s">
        <v>138</v>
      </c>
      <c r="M43" s="13">
        <f t="shared" si="8"/>
        <v>3399.3399999998619</v>
      </c>
      <c r="N43" s="13">
        <f t="shared" si="2"/>
        <v>8660.950399999736</v>
      </c>
      <c r="O43" s="14">
        <f t="shared" si="9"/>
        <v>1.8647803103523028E-2</v>
      </c>
      <c r="P43" s="15">
        <v>217988</v>
      </c>
      <c r="Q43" s="15">
        <f t="shared" si="10"/>
        <v>54497</v>
      </c>
      <c r="R43" s="16">
        <f t="shared" si="14"/>
        <v>43597.600000000006</v>
      </c>
      <c r="S43" s="16">
        <f t="shared" si="15"/>
        <v>10899.400000000001</v>
      </c>
      <c r="T43" s="11">
        <f t="shared" si="16"/>
        <v>62439.668161609196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>
        <f t="shared" si="11"/>
        <v>5</v>
      </c>
      <c r="AA43" s="11">
        <f t="shared" si="12"/>
        <v>10899.400000000001</v>
      </c>
      <c r="AB43" s="18">
        <f t="shared" si="6"/>
        <v>73339.068161609204</v>
      </c>
      <c r="AC43" s="19">
        <f t="shared" si="17"/>
        <v>1.3457450531517186</v>
      </c>
    </row>
    <row r="44" spans="1:29" s="20" customFormat="1" ht="30" x14ac:dyDescent="0.25">
      <c r="A44" s="62">
        <v>39</v>
      </c>
      <c r="B44" s="59" t="s">
        <v>87</v>
      </c>
      <c r="C44" s="52" t="s">
        <v>88</v>
      </c>
      <c r="D44" s="11">
        <v>3</v>
      </c>
      <c r="E44" s="13">
        <v>8428.5599999996975</v>
      </c>
      <c r="F44" s="12" t="s">
        <v>199</v>
      </c>
      <c r="G44" s="13">
        <f t="shared" si="13"/>
        <v>8370.4029359997003</v>
      </c>
      <c r="H44" s="13">
        <f>VLOOKUP(B44,'[1]Februar 2026'!$A$2:$C$58,3,0)</f>
        <v>9523.339999999951</v>
      </c>
      <c r="I44" s="12" t="s">
        <v>241</v>
      </c>
      <c r="J44" s="13">
        <f t="shared" si="1"/>
        <v>9409.0599199999524</v>
      </c>
      <c r="K44" s="13">
        <f>VLOOKUP(B44,'[2]Mart 2026'!$A$2:$C$58,3,0)</f>
        <v>11176.800000000128</v>
      </c>
      <c r="L44" s="12" t="s">
        <v>162</v>
      </c>
      <c r="M44" s="13">
        <f t="shared" si="8"/>
        <v>11114.209920000127</v>
      </c>
      <c r="N44" s="13">
        <f t="shared" si="2"/>
        <v>28893.672775999781</v>
      </c>
      <c r="O44" s="14">
        <f t="shared" si="9"/>
        <v>6.2210669266098556E-2</v>
      </c>
      <c r="P44" s="15">
        <v>1123890</v>
      </c>
      <c r="Q44" s="15">
        <f t="shared" si="10"/>
        <v>280972.5</v>
      </c>
      <c r="R44" s="16">
        <f t="shared" si="14"/>
        <v>224778</v>
      </c>
      <c r="S44" s="16">
        <f t="shared" si="15"/>
        <v>56194.5</v>
      </c>
      <c r="T44" s="11">
        <f t="shared" si="16"/>
        <v>208304.08405336243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f t="shared" si="11"/>
        <v>5</v>
      </c>
      <c r="AA44" s="11">
        <f t="shared" si="12"/>
        <v>56194.5</v>
      </c>
      <c r="AB44" s="18">
        <f t="shared" si="6"/>
        <v>264498.58405336243</v>
      </c>
      <c r="AC44" s="19">
        <f t="shared" si="17"/>
        <v>0.94136822661777375</v>
      </c>
    </row>
    <row r="45" spans="1:29" s="20" customFormat="1" ht="30" x14ac:dyDescent="0.25">
      <c r="A45" s="62">
        <v>40</v>
      </c>
      <c r="B45" s="59" t="s">
        <v>89</v>
      </c>
      <c r="C45" s="54" t="s">
        <v>90</v>
      </c>
      <c r="D45" s="11">
        <v>3</v>
      </c>
      <c r="E45" s="13">
        <v>10940.20000000001</v>
      </c>
      <c r="F45" s="12" t="s">
        <v>200</v>
      </c>
      <c r="G45" s="13">
        <f t="shared" si="13"/>
        <v>10910.66146000001</v>
      </c>
      <c r="H45" s="13">
        <f>VLOOKUP(B45,'[1]Februar 2026'!$A$2:$C$58,3,0)</f>
        <v>10976.619999999924</v>
      </c>
      <c r="I45" s="12" t="s">
        <v>159</v>
      </c>
      <c r="J45" s="13">
        <f t="shared" si="1"/>
        <v>10908.564955999926</v>
      </c>
      <c r="K45" s="13">
        <f>VLOOKUP(B45,'[2]Mart 2026'!$A$2:$C$58,3,0)</f>
        <v>12777.98999999988</v>
      </c>
      <c r="L45" s="12" t="s">
        <v>269</v>
      </c>
      <c r="M45" s="13">
        <f t="shared" si="8"/>
        <v>12588.87574799988</v>
      </c>
      <c r="N45" s="13">
        <f t="shared" si="2"/>
        <v>34408.102163999814</v>
      </c>
      <c r="O45" s="14">
        <f t="shared" si="9"/>
        <v>7.4083730386008531E-2</v>
      </c>
      <c r="P45" s="15">
        <v>1054329</v>
      </c>
      <c r="Q45" s="15">
        <f t="shared" si="10"/>
        <v>263582.25</v>
      </c>
      <c r="R45" s="16">
        <f t="shared" si="14"/>
        <v>210865.80000000002</v>
      </c>
      <c r="S45" s="16">
        <f t="shared" si="15"/>
        <v>52716.450000000004</v>
      </c>
      <c r="T45" s="11">
        <f t="shared" si="16"/>
        <v>248059.43712493277</v>
      </c>
      <c r="U45" s="17">
        <v>1</v>
      </c>
      <c r="V45" s="17">
        <v>1</v>
      </c>
      <c r="W45" s="17">
        <v>1</v>
      </c>
      <c r="X45" s="17">
        <v>0</v>
      </c>
      <c r="Y45" s="17">
        <v>1</v>
      </c>
      <c r="Z45" s="17">
        <f t="shared" si="11"/>
        <v>4</v>
      </c>
      <c r="AA45" s="11">
        <f t="shared" si="12"/>
        <v>42173.16</v>
      </c>
      <c r="AB45" s="18">
        <f t="shared" si="6"/>
        <v>290232.5971249328</v>
      </c>
      <c r="AC45" s="19">
        <f t="shared" si="17"/>
        <v>1.1011082769227929</v>
      </c>
    </row>
    <row r="46" spans="1:29" s="20" customFormat="1" ht="30" x14ac:dyDescent="0.25">
      <c r="A46" s="62">
        <v>41</v>
      </c>
      <c r="B46" s="59" t="s">
        <v>91</v>
      </c>
      <c r="C46" s="52" t="s">
        <v>92</v>
      </c>
      <c r="D46" s="11">
        <v>3</v>
      </c>
      <c r="E46" s="13">
        <v>3305.7199999999643</v>
      </c>
      <c r="F46" s="12" t="s">
        <v>154</v>
      </c>
      <c r="G46" s="13">
        <f t="shared" si="13"/>
        <v>3276.9602359999644</v>
      </c>
      <c r="H46" s="13">
        <f>VLOOKUP(B46,'[1]Februar 2026'!$A$2:$C$58,3,0)</f>
        <v>3504.6099999999637</v>
      </c>
      <c r="I46" s="12" t="s">
        <v>242</v>
      </c>
      <c r="J46" s="13">
        <f t="shared" si="1"/>
        <v>3496.5493969999638</v>
      </c>
      <c r="K46" s="13">
        <f>VLOOKUP(B46,'[2]Mart 2026'!$A$2:$C$58,3,0)</f>
        <v>4090.3299999999422</v>
      </c>
      <c r="L46" s="12" t="s">
        <v>270</v>
      </c>
      <c r="M46" s="13">
        <f t="shared" si="8"/>
        <v>4032.6563469999428</v>
      </c>
      <c r="N46" s="13">
        <f t="shared" si="2"/>
        <v>10806.165979999871</v>
      </c>
      <c r="O46" s="14">
        <f t="shared" si="9"/>
        <v>2.3266644674357299E-2</v>
      </c>
      <c r="P46" s="15">
        <v>322152</v>
      </c>
      <c r="Q46" s="15">
        <f t="shared" si="10"/>
        <v>80538</v>
      </c>
      <c r="R46" s="16">
        <f t="shared" si="14"/>
        <v>64430.400000000001</v>
      </c>
      <c r="S46" s="16">
        <f t="shared" si="15"/>
        <v>16107.6</v>
      </c>
      <c r="T46" s="11">
        <f t="shared" si="16"/>
        <v>77905.239809534411</v>
      </c>
      <c r="U46" s="17">
        <v>0</v>
      </c>
      <c r="V46" s="17">
        <v>1</v>
      </c>
      <c r="W46" s="17">
        <v>1</v>
      </c>
      <c r="X46" s="17">
        <v>0</v>
      </c>
      <c r="Y46" s="17">
        <v>0</v>
      </c>
      <c r="Z46" s="17">
        <f t="shared" si="11"/>
        <v>2</v>
      </c>
      <c r="AA46" s="11">
        <f t="shared" si="12"/>
        <v>6443.0400000000009</v>
      </c>
      <c r="AB46" s="18">
        <f t="shared" si="6"/>
        <v>84348.279809534404</v>
      </c>
      <c r="AC46" s="19">
        <f t="shared" si="17"/>
        <v>1.047310335612188</v>
      </c>
    </row>
    <row r="47" spans="1:29" s="20" customFormat="1" ht="30" x14ac:dyDescent="0.25">
      <c r="A47" s="62">
        <v>42</v>
      </c>
      <c r="B47" s="59" t="s">
        <v>93</v>
      </c>
      <c r="C47" s="53" t="s">
        <v>94</v>
      </c>
      <c r="D47" s="11">
        <v>3</v>
      </c>
      <c r="E47" s="13">
        <v>3495.6400000000244</v>
      </c>
      <c r="F47" s="12" t="s">
        <v>160</v>
      </c>
      <c r="G47" s="13">
        <f t="shared" si="13"/>
        <v>3437.9619400000242</v>
      </c>
      <c r="H47" s="13">
        <f>VLOOKUP(B47,'[1]Februar 2026'!$A$2:$C$58,3,0)</f>
        <v>3663.0300000000311</v>
      </c>
      <c r="I47" s="12" t="s">
        <v>238</v>
      </c>
      <c r="J47" s="13">
        <f t="shared" si="1"/>
        <v>3596.3628540000304</v>
      </c>
      <c r="K47" s="13">
        <f>VLOOKUP(B47,'[2]Mart 2026'!$A$2:$C$58,3,0)</f>
        <v>4138.7300000000423</v>
      </c>
      <c r="L47" s="12" t="s">
        <v>153</v>
      </c>
      <c r="M47" s="13">
        <f t="shared" si="8"/>
        <v>4120.1057150000424</v>
      </c>
      <c r="N47" s="13">
        <f t="shared" si="2"/>
        <v>11154.430509000096</v>
      </c>
      <c r="O47" s="14">
        <f t="shared" si="9"/>
        <v>2.4016489444827014E-2</v>
      </c>
      <c r="P47" s="15">
        <v>310334</v>
      </c>
      <c r="Q47" s="15">
        <f t="shared" si="10"/>
        <v>77583.5</v>
      </c>
      <c r="R47" s="16">
        <f t="shared" si="14"/>
        <v>62066.8</v>
      </c>
      <c r="S47" s="16">
        <f t="shared" si="15"/>
        <v>15516.7</v>
      </c>
      <c r="T47" s="11">
        <f t="shared" si="16"/>
        <v>80415.994474892374</v>
      </c>
      <c r="U47" s="17">
        <v>1</v>
      </c>
      <c r="V47" s="17">
        <v>1</v>
      </c>
      <c r="W47" s="17">
        <v>1</v>
      </c>
      <c r="X47" s="17">
        <v>1</v>
      </c>
      <c r="Y47" s="17">
        <v>1</v>
      </c>
      <c r="Z47" s="17">
        <f t="shared" si="11"/>
        <v>5</v>
      </c>
      <c r="AA47" s="11">
        <f t="shared" si="12"/>
        <v>15516.7</v>
      </c>
      <c r="AB47" s="18">
        <f t="shared" si="6"/>
        <v>95932.694474892371</v>
      </c>
      <c r="AC47" s="19">
        <f t="shared" si="17"/>
        <v>1.2365089803230374</v>
      </c>
    </row>
    <row r="48" spans="1:29" s="20" customFormat="1" ht="30" x14ac:dyDescent="0.25">
      <c r="A48" s="62">
        <v>43</v>
      </c>
      <c r="B48" s="59" t="s">
        <v>95</v>
      </c>
      <c r="C48" s="52" t="s">
        <v>96</v>
      </c>
      <c r="D48" s="11">
        <v>3</v>
      </c>
      <c r="E48" s="13">
        <v>3953.6999999999816</v>
      </c>
      <c r="F48" s="12" t="s">
        <v>201</v>
      </c>
      <c r="G48" s="13">
        <f t="shared" si="13"/>
        <v>3863.5556399999818</v>
      </c>
      <c r="H48" s="13">
        <f>VLOOKUP(B48,'[1]Februar 2026'!$A$2:$C$58,3,0)</f>
        <v>4095.1299999999442</v>
      </c>
      <c r="I48" s="12" t="s">
        <v>243</v>
      </c>
      <c r="J48" s="13">
        <f t="shared" si="1"/>
        <v>3941.5626249999464</v>
      </c>
      <c r="K48" s="13">
        <f>VLOOKUP(B48,'[2]Mart 2026'!$A$2:$C$58,3,0)</f>
        <v>4727.1600000000599</v>
      </c>
      <c r="L48" s="12" t="s">
        <v>271</v>
      </c>
      <c r="M48" s="13">
        <f t="shared" si="8"/>
        <v>4612.7627280000588</v>
      </c>
      <c r="N48" s="13">
        <f t="shared" si="2"/>
        <v>12417.880992999988</v>
      </c>
      <c r="O48" s="14">
        <f t="shared" si="9"/>
        <v>2.6736811669127197E-2</v>
      </c>
      <c r="P48" s="15">
        <v>364682</v>
      </c>
      <c r="Q48" s="15">
        <f t="shared" si="10"/>
        <v>91170.5</v>
      </c>
      <c r="R48" s="16">
        <f t="shared" si="14"/>
        <v>72936.400000000009</v>
      </c>
      <c r="S48" s="16">
        <f t="shared" si="15"/>
        <v>18234.100000000002</v>
      </c>
      <c r="T48" s="11">
        <f t="shared" si="16"/>
        <v>89524.628668153673</v>
      </c>
      <c r="U48" s="17">
        <v>0</v>
      </c>
      <c r="V48" s="17">
        <v>1</v>
      </c>
      <c r="W48" s="17">
        <v>1</v>
      </c>
      <c r="X48" s="17">
        <v>0</v>
      </c>
      <c r="Y48" s="17">
        <v>1</v>
      </c>
      <c r="Z48" s="17">
        <f t="shared" si="11"/>
        <v>3</v>
      </c>
      <c r="AA48" s="11">
        <f t="shared" si="12"/>
        <v>10940.460000000003</v>
      </c>
      <c r="AB48" s="18">
        <f t="shared" si="6"/>
        <v>100465.08866815368</v>
      </c>
      <c r="AC48" s="19">
        <f t="shared" si="17"/>
        <v>1.1019473258143113</v>
      </c>
    </row>
    <row r="49" spans="1:29" s="20" customFormat="1" ht="30" x14ac:dyDescent="0.25">
      <c r="A49" s="62">
        <v>44</v>
      </c>
      <c r="B49" s="59" t="s">
        <v>97</v>
      </c>
      <c r="C49" s="55" t="s">
        <v>98</v>
      </c>
      <c r="D49" s="11">
        <v>3</v>
      </c>
      <c r="E49" s="13">
        <v>18043.88000000019</v>
      </c>
      <c r="F49" s="12" t="s">
        <v>202</v>
      </c>
      <c r="G49" s="13">
        <f t="shared" si="13"/>
        <v>17092.967524000182</v>
      </c>
      <c r="H49" s="13">
        <f>VLOOKUP(B49,'[1]Februar 2026'!$A$2:$C$58,3,0)</f>
        <v>19987.550000001</v>
      </c>
      <c r="I49" s="12" t="s">
        <v>244</v>
      </c>
      <c r="J49" s="13">
        <f t="shared" si="1"/>
        <v>19254.006915000962</v>
      </c>
      <c r="K49" s="13">
        <f>VLOOKUP(B49,'[2]Mart 2026'!$A$2:$C$58,3,0)</f>
        <v>23008.340000000913</v>
      </c>
      <c r="L49" s="12" t="s">
        <v>272</v>
      </c>
      <c r="M49" s="13">
        <f t="shared" si="8"/>
        <v>22538.969864000894</v>
      </c>
      <c r="N49" s="13">
        <f t="shared" si="2"/>
        <v>58885.944303002041</v>
      </c>
      <c r="O49" s="14">
        <f t="shared" si="9"/>
        <v>0.12678672018805687</v>
      </c>
      <c r="P49" s="15">
        <v>2753105</v>
      </c>
      <c r="Q49" s="15">
        <f t="shared" si="10"/>
        <v>688276.25</v>
      </c>
      <c r="R49" s="16">
        <f t="shared" si="14"/>
        <v>550621</v>
      </c>
      <c r="S49" s="16">
        <f t="shared" si="15"/>
        <v>137655.25</v>
      </c>
      <c r="T49" s="11">
        <f t="shared" si="16"/>
        <v>424528.33140143158</v>
      </c>
      <c r="U49" s="17">
        <v>1</v>
      </c>
      <c r="V49" s="17">
        <v>0</v>
      </c>
      <c r="W49" s="17">
        <v>1</v>
      </c>
      <c r="X49" s="17">
        <v>1</v>
      </c>
      <c r="Y49" s="17">
        <v>1</v>
      </c>
      <c r="Z49" s="17">
        <f t="shared" si="11"/>
        <v>4</v>
      </c>
      <c r="AA49" s="11">
        <f t="shared" si="12"/>
        <v>110124.20000000001</v>
      </c>
      <c r="AB49" s="18">
        <f t="shared" si="6"/>
        <v>534652.53140143165</v>
      </c>
      <c r="AC49" s="19">
        <f t="shared" si="17"/>
        <v>0.77679933224694542</v>
      </c>
    </row>
    <row r="50" spans="1:29" s="20" customFormat="1" ht="30" x14ac:dyDescent="0.25">
      <c r="A50" s="62">
        <v>45</v>
      </c>
      <c r="B50" s="59" t="s">
        <v>99</v>
      </c>
      <c r="C50" s="52" t="s">
        <v>100</v>
      </c>
      <c r="D50" s="11">
        <v>3</v>
      </c>
      <c r="E50" s="13">
        <v>9372.0499999999574</v>
      </c>
      <c r="F50" s="12" t="s">
        <v>203</v>
      </c>
      <c r="G50" s="13">
        <f t="shared" si="13"/>
        <v>8828.4710999999588</v>
      </c>
      <c r="H50" s="13">
        <f>VLOOKUP(B50,'[1]Februar 2026'!$A$2:$C$58,3,0)</f>
        <v>10235.48</v>
      </c>
      <c r="I50" s="12" t="s">
        <v>163</v>
      </c>
      <c r="J50" s="13">
        <f t="shared" si="1"/>
        <v>9700.1643960000001</v>
      </c>
      <c r="K50" s="13">
        <f>VLOOKUP(B50,'[2]Mart 2026'!$A$2:$C$58,3,0)</f>
        <v>11724.199999999923</v>
      </c>
      <c r="L50" s="12" t="s">
        <v>273</v>
      </c>
      <c r="M50" s="13">
        <f t="shared" si="8"/>
        <v>11177.852279999926</v>
      </c>
      <c r="N50" s="13">
        <f t="shared" si="2"/>
        <v>29706.487775999885</v>
      </c>
      <c r="O50" s="14">
        <f t="shared" si="9"/>
        <v>6.3960732871080353E-2</v>
      </c>
      <c r="P50" s="15">
        <v>971164</v>
      </c>
      <c r="Q50" s="15">
        <f t="shared" si="10"/>
        <v>242791</v>
      </c>
      <c r="R50" s="16">
        <f t="shared" si="14"/>
        <v>194232.80000000002</v>
      </c>
      <c r="S50" s="16">
        <f t="shared" si="15"/>
        <v>48558.200000000004</v>
      </c>
      <c r="T50" s="11">
        <f t="shared" si="16"/>
        <v>214163.93736424003</v>
      </c>
      <c r="U50" s="17">
        <v>0</v>
      </c>
      <c r="V50" s="17">
        <v>0</v>
      </c>
      <c r="W50" s="17">
        <v>1</v>
      </c>
      <c r="X50" s="17">
        <v>1</v>
      </c>
      <c r="Y50" s="17">
        <v>1</v>
      </c>
      <c r="Z50" s="17">
        <f t="shared" si="11"/>
        <v>3</v>
      </c>
      <c r="AA50" s="11">
        <f t="shared" si="12"/>
        <v>29134.920000000006</v>
      </c>
      <c r="AB50" s="18">
        <f t="shared" si="6"/>
        <v>243298.85736424004</v>
      </c>
      <c r="AC50" s="19">
        <f t="shared" si="17"/>
        <v>1.0020917470756332</v>
      </c>
    </row>
    <row r="51" spans="1:29" s="20" customFormat="1" ht="30" x14ac:dyDescent="0.25">
      <c r="A51" s="62">
        <v>46</v>
      </c>
      <c r="B51" s="59" t="s">
        <v>101</v>
      </c>
      <c r="C51" s="52" t="s">
        <v>102</v>
      </c>
      <c r="D51" s="11">
        <v>3</v>
      </c>
      <c r="E51" s="13">
        <v>3791.5400000000732</v>
      </c>
      <c r="F51" s="12" t="s">
        <v>204</v>
      </c>
      <c r="G51" s="13">
        <f t="shared" si="13"/>
        <v>3578.4554520000688</v>
      </c>
      <c r="H51" s="13">
        <f>VLOOKUP(B51,'[1]Februar 2026'!$A$2:$C$58,3,0)</f>
        <v>4150.4500000000689</v>
      </c>
      <c r="I51" s="12" t="s">
        <v>245</v>
      </c>
      <c r="J51" s="13">
        <f t="shared" si="1"/>
        <v>3891.0468750000646</v>
      </c>
      <c r="K51" s="13">
        <f>VLOOKUP(B51,'[2]Mart 2026'!$A$2:$C$58,3,0)</f>
        <v>4924.1400000000212</v>
      </c>
      <c r="L51" s="12" t="s">
        <v>274</v>
      </c>
      <c r="M51" s="13">
        <f t="shared" si="8"/>
        <v>4878.8379120000209</v>
      </c>
      <c r="N51" s="13">
        <f t="shared" si="2"/>
        <v>12348.340239000154</v>
      </c>
      <c r="O51" s="14">
        <f t="shared" si="9"/>
        <v>2.6587084187919191E-2</v>
      </c>
      <c r="P51" s="15">
        <v>313558</v>
      </c>
      <c r="Q51" s="15">
        <f t="shared" si="10"/>
        <v>78389.5</v>
      </c>
      <c r="R51" s="16">
        <f t="shared" si="14"/>
        <v>62711.600000000006</v>
      </c>
      <c r="S51" s="16">
        <f t="shared" si="15"/>
        <v>15677.900000000001</v>
      </c>
      <c r="T51" s="11">
        <f t="shared" si="16"/>
        <v>89023.286274660932</v>
      </c>
      <c r="U51" s="17">
        <v>0</v>
      </c>
      <c r="V51" s="17">
        <v>1</v>
      </c>
      <c r="W51" s="17">
        <v>0</v>
      </c>
      <c r="X51" s="17">
        <v>1</v>
      </c>
      <c r="Y51" s="17">
        <v>0</v>
      </c>
      <c r="Z51" s="17">
        <f t="shared" si="11"/>
        <v>2</v>
      </c>
      <c r="AA51" s="11">
        <f t="shared" si="12"/>
        <v>6271.1600000000008</v>
      </c>
      <c r="AB51" s="18">
        <f t="shared" si="6"/>
        <v>95294.446274660935</v>
      </c>
      <c r="AC51" s="19">
        <f t="shared" si="17"/>
        <v>1.2156531968523965</v>
      </c>
    </row>
    <row r="52" spans="1:29" s="20" customFormat="1" ht="30" x14ac:dyDescent="0.25">
      <c r="A52" s="62">
        <v>47</v>
      </c>
      <c r="B52" s="59" t="s">
        <v>103</v>
      </c>
      <c r="C52" s="52" t="s">
        <v>104</v>
      </c>
      <c r="D52" s="11">
        <v>4</v>
      </c>
      <c r="E52" s="13">
        <v>4014.1699999999814</v>
      </c>
      <c r="F52" s="12" t="s">
        <v>138</v>
      </c>
      <c r="G52" s="13">
        <f t="shared" si="13"/>
        <v>4014.1699999999814</v>
      </c>
      <c r="H52" s="13">
        <f>VLOOKUP(B52,'[1]Februar 2026'!$A$2:$C$58,3,0)</f>
        <v>4937.6100000000124</v>
      </c>
      <c r="I52" s="12" t="s">
        <v>138</v>
      </c>
      <c r="J52" s="13">
        <f t="shared" si="1"/>
        <v>4937.6100000000124</v>
      </c>
      <c r="K52" s="13">
        <f>VLOOKUP(B52,'[2]Mart 2026'!$A$2:$C$58,3,0)</f>
        <v>5952.0400000000373</v>
      </c>
      <c r="L52" s="12" t="s">
        <v>138</v>
      </c>
      <c r="M52" s="13">
        <f t="shared" si="8"/>
        <v>5952.0400000000373</v>
      </c>
      <c r="N52" s="13">
        <f t="shared" si="2"/>
        <v>14903.820000000031</v>
      </c>
      <c r="O52" s="14">
        <f t="shared" si="9"/>
        <v>3.2089261341383235E-2</v>
      </c>
      <c r="P52" s="15">
        <v>582574</v>
      </c>
      <c r="Q52" s="15">
        <f t="shared" si="10"/>
        <v>145643.5</v>
      </c>
      <c r="R52" s="16">
        <f t="shared" si="14"/>
        <v>116514.8</v>
      </c>
      <c r="S52" s="16">
        <f t="shared" si="15"/>
        <v>29128.7</v>
      </c>
      <c r="T52" s="11">
        <f t="shared" si="16"/>
        <v>107446.58867234533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f t="shared" si="11"/>
        <v>5</v>
      </c>
      <c r="AA52" s="11">
        <f t="shared" si="12"/>
        <v>29128.7</v>
      </c>
      <c r="AB52" s="18">
        <f t="shared" si="6"/>
        <v>136575.28867234534</v>
      </c>
      <c r="AC52" s="19">
        <f t="shared" si="17"/>
        <v>0.93773693074078379</v>
      </c>
    </row>
    <row r="53" spans="1:29" s="20" customFormat="1" ht="45" x14ac:dyDescent="0.25">
      <c r="A53" s="62">
        <v>48</v>
      </c>
      <c r="B53" s="59" t="s">
        <v>105</v>
      </c>
      <c r="C53" s="52" t="s">
        <v>106</v>
      </c>
      <c r="D53" s="11">
        <v>4</v>
      </c>
      <c r="E53" s="13">
        <v>1815.5400000000031</v>
      </c>
      <c r="F53" s="12" t="s">
        <v>138</v>
      </c>
      <c r="G53" s="13">
        <f t="shared" si="13"/>
        <v>1815.5400000000031</v>
      </c>
      <c r="H53" s="13">
        <f>VLOOKUP(B53,'[1]Februar 2026'!$A$2:$C$58,3,0)</f>
        <v>2407.1200000000026</v>
      </c>
      <c r="I53" s="12" t="s">
        <v>141</v>
      </c>
      <c r="J53" s="13">
        <f t="shared" si="1"/>
        <v>2396.0472480000026</v>
      </c>
      <c r="K53" s="13">
        <f>VLOOKUP(B53,'[2]Mart 2026'!$A$2:$C$58,3,0)</f>
        <v>2922.6799999999953</v>
      </c>
      <c r="L53" s="12" t="s">
        <v>138</v>
      </c>
      <c r="M53" s="13">
        <f t="shared" si="8"/>
        <v>2922.6799999999953</v>
      </c>
      <c r="N53" s="13">
        <f t="shared" si="2"/>
        <v>7134.2672480000001</v>
      </c>
      <c r="O53" s="14">
        <f t="shared" si="9"/>
        <v>1.5360717332894685E-2</v>
      </c>
      <c r="P53" s="15">
        <v>219013</v>
      </c>
      <c r="Q53" s="15">
        <f t="shared" si="10"/>
        <v>54753.25</v>
      </c>
      <c r="R53" s="16">
        <f t="shared" si="14"/>
        <v>43802.600000000006</v>
      </c>
      <c r="S53" s="16">
        <f t="shared" si="15"/>
        <v>10950.650000000001</v>
      </c>
      <c r="T53" s="11">
        <f t="shared" si="16"/>
        <v>51433.302232208887</v>
      </c>
      <c r="U53" s="17">
        <v>1</v>
      </c>
      <c r="V53" s="17">
        <v>1</v>
      </c>
      <c r="W53" s="17">
        <v>0</v>
      </c>
      <c r="X53" s="17">
        <v>0</v>
      </c>
      <c r="Y53" s="17">
        <v>1</v>
      </c>
      <c r="Z53" s="17">
        <f t="shared" si="11"/>
        <v>3</v>
      </c>
      <c r="AA53" s="11">
        <f t="shared" si="12"/>
        <v>6570.3900000000021</v>
      </c>
      <c r="AB53" s="18">
        <f t="shared" si="6"/>
        <v>58003.692232208887</v>
      </c>
      <c r="AC53" s="19">
        <f t="shared" si="17"/>
        <v>1.0593652839276004</v>
      </c>
    </row>
    <row r="54" spans="1:29" s="20" customFormat="1" ht="30" x14ac:dyDescent="0.25">
      <c r="A54" s="62">
        <v>49</v>
      </c>
      <c r="B54" s="59" t="s">
        <v>107</v>
      </c>
      <c r="C54" s="52" t="s">
        <v>108</v>
      </c>
      <c r="D54" s="11">
        <v>5</v>
      </c>
      <c r="E54" s="13">
        <v>6580.4500000001808</v>
      </c>
      <c r="F54" s="12" t="s">
        <v>138</v>
      </c>
      <c r="G54" s="13">
        <f t="shared" si="13"/>
        <v>6580.4500000001808</v>
      </c>
      <c r="H54" s="13">
        <f>VLOOKUP(B54,'[1]Februar 2026'!$A$2:$C$58,3,0)</f>
        <v>6998.8500000001404</v>
      </c>
      <c r="I54" s="12" t="s">
        <v>138</v>
      </c>
      <c r="J54" s="13">
        <f t="shared" si="1"/>
        <v>6998.8500000001404</v>
      </c>
      <c r="K54" s="13">
        <f>VLOOKUP(B54,'[2]Mart 2026'!$A$2:$C$58,3,0)</f>
        <v>8289.8300000000727</v>
      </c>
      <c r="L54" s="12" t="s">
        <v>138</v>
      </c>
      <c r="M54" s="13">
        <f t="shared" si="8"/>
        <v>8289.8300000000727</v>
      </c>
      <c r="N54" s="13">
        <f t="shared" si="2"/>
        <v>21869.130000000394</v>
      </c>
      <c r="O54" s="14">
        <f t="shared" si="9"/>
        <v>4.7086198563770595E-2</v>
      </c>
      <c r="P54" s="15">
        <v>528740</v>
      </c>
      <c r="Q54" s="15">
        <f t="shared" si="10"/>
        <v>132185</v>
      </c>
      <c r="R54" s="16">
        <f t="shared" si="14"/>
        <v>105748</v>
      </c>
      <c r="S54" s="16">
        <f t="shared" si="15"/>
        <v>26437</v>
      </c>
      <c r="T54" s="11">
        <f t="shared" si="16"/>
        <v>157661.8219847049</v>
      </c>
      <c r="U54" s="17">
        <v>0</v>
      </c>
      <c r="V54" s="17">
        <v>0</v>
      </c>
      <c r="W54" s="17">
        <v>1</v>
      </c>
      <c r="X54" s="17">
        <v>1</v>
      </c>
      <c r="Y54" s="17">
        <v>1</v>
      </c>
      <c r="Z54" s="17">
        <f t="shared" si="11"/>
        <v>3</v>
      </c>
      <c r="AA54" s="11">
        <f t="shared" si="12"/>
        <v>15862.200000000003</v>
      </c>
      <c r="AB54" s="18">
        <f t="shared" si="6"/>
        <v>173524.02198470492</v>
      </c>
      <c r="AC54" s="19">
        <f t="shared" si="17"/>
        <v>1.3127361045860342</v>
      </c>
    </row>
    <row r="55" spans="1:29" s="20" customFormat="1" ht="30" customHeight="1" x14ac:dyDescent="0.25">
      <c r="A55" s="62">
        <v>50</v>
      </c>
      <c r="B55" s="59" t="s">
        <v>109</v>
      </c>
      <c r="C55" s="52" t="s">
        <v>110</v>
      </c>
      <c r="D55" s="11">
        <v>5</v>
      </c>
      <c r="E55" s="13">
        <v>3660.4400000000965</v>
      </c>
      <c r="F55" s="12" t="s">
        <v>138</v>
      </c>
      <c r="G55" s="13">
        <f t="shared" si="13"/>
        <v>3660.4400000000965</v>
      </c>
      <c r="H55" s="13">
        <f>VLOOKUP(B55,'[1]Februar 2026'!$A$2:$C$58,3,0)</f>
        <v>4103.3700000000863</v>
      </c>
      <c r="I55" s="12" t="s">
        <v>138</v>
      </c>
      <c r="J55" s="13">
        <f t="shared" si="1"/>
        <v>4103.3700000000863</v>
      </c>
      <c r="K55" s="13">
        <f>VLOOKUP(B55,'[2]Mart 2026'!$A$2:$C$58,3,0)</f>
        <v>4786.0700000000325</v>
      </c>
      <c r="L55" s="12" t="s">
        <v>138</v>
      </c>
      <c r="M55" s="13">
        <f t="shared" si="8"/>
        <v>4786.0700000000325</v>
      </c>
      <c r="N55" s="13">
        <f t="shared" si="2"/>
        <v>12549.880000000216</v>
      </c>
      <c r="O55" s="14">
        <f t="shared" si="9"/>
        <v>2.7021017371586929E-2</v>
      </c>
      <c r="P55" s="15">
        <v>299270</v>
      </c>
      <c r="Q55" s="15">
        <f t="shared" si="10"/>
        <v>74817.5</v>
      </c>
      <c r="R55" s="16">
        <f t="shared" si="14"/>
        <v>59854</v>
      </c>
      <c r="S55" s="16">
        <f t="shared" si="15"/>
        <v>14963.5</v>
      </c>
      <c r="T55" s="11">
        <f t="shared" si="16"/>
        <v>90476.253352986925</v>
      </c>
      <c r="U55" s="17">
        <v>1</v>
      </c>
      <c r="V55" s="17">
        <v>1</v>
      </c>
      <c r="W55" s="17">
        <v>0</v>
      </c>
      <c r="X55" s="17">
        <v>0</v>
      </c>
      <c r="Y55" s="17">
        <v>0</v>
      </c>
      <c r="Z55" s="17">
        <f t="shared" si="11"/>
        <v>2</v>
      </c>
      <c r="AA55" s="11">
        <f t="shared" si="12"/>
        <v>5985.4000000000005</v>
      </c>
      <c r="AB55" s="18">
        <f t="shared" si="6"/>
        <v>96461.653352986919</v>
      </c>
      <c r="AC55" s="19">
        <f t="shared" si="17"/>
        <v>1.2892926568381318</v>
      </c>
    </row>
    <row r="56" spans="1:29" s="20" customFormat="1" ht="45" x14ac:dyDescent="0.25">
      <c r="A56" s="62">
        <v>51</v>
      </c>
      <c r="B56" s="59" t="s">
        <v>111</v>
      </c>
      <c r="C56" s="56" t="s">
        <v>112</v>
      </c>
      <c r="D56" s="11">
        <v>6</v>
      </c>
      <c r="E56" s="13">
        <v>1335.0099999999857</v>
      </c>
      <c r="F56" s="12" t="s">
        <v>138</v>
      </c>
      <c r="G56" s="13">
        <f t="shared" si="13"/>
        <v>1335.0099999999857</v>
      </c>
      <c r="H56" s="13">
        <f>VLOOKUP(B56,'[1]Februar 2026'!$A$2:$C$58,3,0)</f>
        <v>1289.8699999999876</v>
      </c>
      <c r="I56" s="12" t="s">
        <v>138</v>
      </c>
      <c r="J56" s="13">
        <f t="shared" si="1"/>
        <v>1289.8699999999876</v>
      </c>
      <c r="K56" s="13">
        <f>VLOOKUP(B56,'[2]Mart 2026'!$A$2:$C$58,3,0)</f>
        <v>1344.7599999999798</v>
      </c>
      <c r="L56" s="12" t="s">
        <v>138</v>
      </c>
      <c r="M56" s="13">
        <f t="shared" si="8"/>
        <v>1344.7599999999798</v>
      </c>
      <c r="N56" s="13">
        <f t="shared" si="2"/>
        <v>3969.639999999953</v>
      </c>
      <c r="O56" s="14">
        <f t="shared" si="9"/>
        <v>8.5469909990329163E-3</v>
      </c>
      <c r="P56" s="15">
        <v>159095</v>
      </c>
      <c r="Q56" s="15">
        <f t="shared" si="10"/>
        <v>39773.75</v>
      </c>
      <c r="R56" s="16">
        <f t="shared" si="14"/>
        <v>31819</v>
      </c>
      <c r="S56" s="16">
        <f t="shared" si="15"/>
        <v>7954.75</v>
      </c>
      <c r="T56" s="11">
        <f t="shared" si="16"/>
        <v>28618.453272871178</v>
      </c>
      <c r="U56" s="17">
        <v>1</v>
      </c>
      <c r="V56" s="17">
        <v>0</v>
      </c>
      <c r="W56" s="17">
        <v>0</v>
      </c>
      <c r="X56" s="17">
        <v>0</v>
      </c>
      <c r="Y56" s="17">
        <v>0</v>
      </c>
      <c r="Z56" s="17">
        <f t="shared" si="11"/>
        <v>1</v>
      </c>
      <c r="AA56" s="11">
        <f t="shared" si="12"/>
        <v>1590.95</v>
      </c>
      <c r="AB56" s="18">
        <f t="shared" si="6"/>
        <v>30209.403272871179</v>
      </c>
      <c r="AC56" s="19">
        <f t="shared" si="17"/>
        <v>0.75953118005898812</v>
      </c>
    </row>
    <row r="57" spans="1:29" s="20" customFormat="1" x14ac:dyDescent="0.25">
      <c r="A57" s="62">
        <v>52</v>
      </c>
      <c r="B57" s="59" t="s">
        <v>113</v>
      </c>
      <c r="C57" s="52" t="s">
        <v>114</v>
      </c>
      <c r="D57" s="11">
        <v>6</v>
      </c>
      <c r="E57" s="13">
        <v>1521.4899999999814</v>
      </c>
      <c r="F57" s="12" t="s">
        <v>138</v>
      </c>
      <c r="G57" s="13">
        <f t="shared" si="13"/>
        <v>1521.4899999999814</v>
      </c>
      <c r="H57" s="13">
        <f>VLOOKUP(B57,'[1]Februar 2026'!$A$2:$C$58,3,0)</f>
        <v>1701.7599999999734</v>
      </c>
      <c r="I57" s="12" t="s">
        <v>138</v>
      </c>
      <c r="J57" s="13">
        <f t="shared" si="1"/>
        <v>1701.7599999999734</v>
      </c>
      <c r="K57" s="13">
        <f>VLOOKUP(B57,'[2]Mart 2026'!$A$2:$C$58,3,0)</f>
        <v>1978.0199999999716</v>
      </c>
      <c r="L57" s="12" t="s">
        <v>138</v>
      </c>
      <c r="M57" s="13">
        <f t="shared" si="8"/>
        <v>1978.0199999999716</v>
      </c>
      <c r="N57" s="13">
        <f t="shared" si="2"/>
        <v>5201.2699999999259</v>
      </c>
      <c r="O57" s="14">
        <f t="shared" si="9"/>
        <v>1.1198800866965224E-2</v>
      </c>
      <c r="P57" s="15">
        <v>151310</v>
      </c>
      <c r="Q57" s="15">
        <f t="shared" si="10"/>
        <v>37827.5</v>
      </c>
      <c r="R57" s="16">
        <f t="shared" si="14"/>
        <v>30262</v>
      </c>
      <c r="S57" s="16">
        <f t="shared" si="15"/>
        <v>7565.5</v>
      </c>
      <c r="T57" s="11">
        <f t="shared" si="16"/>
        <v>37497.683027827792</v>
      </c>
      <c r="U57" s="17">
        <v>1</v>
      </c>
      <c r="V57" s="17">
        <v>1</v>
      </c>
      <c r="W57" s="17">
        <v>1</v>
      </c>
      <c r="X57" s="17">
        <v>1</v>
      </c>
      <c r="Y57" s="17">
        <v>1</v>
      </c>
      <c r="Z57" s="17">
        <f t="shared" si="11"/>
        <v>5</v>
      </c>
      <c r="AA57" s="11">
        <f t="shared" si="12"/>
        <v>7565.5</v>
      </c>
      <c r="AB57" s="18">
        <f t="shared" si="6"/>
        <v>45063.183027827792</v>
      </c>
      <c r="AC57" s="19">
        <f t="shared" si="17"/>
        <v>1.1912810264444595</v>
      </c>
    </row>
    <row r="58" spans="1:29" s="20" customFormat="1" ht="45" x14ac:dyDescent="0.25">
      <c r="A58" s="62">
        <v>53</v>
      </c>
      <c r="B58" s="59" t="s">
        <v>115</v>
      </c>
      <c r="C58" s="52" t="s">
        <v>116</v>
      </c>
      <c r="D58" s="11">
        <v>6</v>
      </c>
      <c r="E58" s="13">
        <v>1397.5899999999986</v>
      </c>
      <c r="F58" s="12" t="s">
        <v>212</v>
      </c>
      <c r="G58" s="13">
        <f t="shared" si="13"/>
        <v>1366.9827789999986</v>
      </c>
      <c r="H58" s="13">
        <f>VLOOKUP(B58,'[1]Februar 2026'!$A$2:$C$58,3,0)</f>
        <v>1277.6899999999991</v>
      </c>
      <c r="I58" s="12" t="s">
        <v>246</v>
      </c>
      <c r="J58" s="13">
        <f t="shared" si="1"/>
        <v>1244.0867529999991</v>
      </c>
      <c r="K58" s="13">
        <f>VLOOKUP(B58,'[2]Mart 2026'!$A$2:$C$58,3,0)</f>
        <v>1514.379999999989</v>
      </c>
      <c r="L58" s="12" t="s">
        <v>275</v>
      </c>
      <c r="M58" s="13">
        <f t="shared" si="8"/>
        <v>1503.0221499999891</v>
      </c>
      <c r="N58" s="13">
        <f t="shared" si="2"/>
        <v>4114.0916819999866</v>
      </c>
      <c r="O58" s="14">
        <f t="shared" si="9"/>
        <v>8.8580084277794704E-3</v>
      </c>
      <c r="P58" s="15">
        <v>208940</v>
      </c>
      <c r="Q58" s="15">
        <f t="shared" si="10"/>
        <v>52235</v>
      </c>
      <c r="R58" s="16">
        <f t="shared" si="14"/>
        <v>41788</v>
      </c>
      <c r="S58" s="16">
        <f t="shared" si="15"/>
        <v>10447</v>
      </c>
      <c r="T58" s="11">
        <f t="shared" si="16"/>
        <v>29659.853427924452</v>
      </c>
      <c r="U58" s="17">
        <v>0</v>
      </c>
      <c r="V58" s="17">
        <v>1</v>
      </c>
      <c r="W58" s="17">
        <v>0</v>
      </c>
      <c r="X58" s="17">
        <v>0</v>
      </c>
      <c r="Y58" s="17">
        <v>1</v>
      </c>
      <c r="Z58" s="17">
        <f t="shared" si="11"/>
        <v>2</v>
      </c>
      <c r="AA58" s="11">
        <f t="shared" si="12"/>
        <v>4178.8</v>
      </c>
      <c r="AB58" s="18">
        <f t="shared" si="6"/>
        <v>33838.653427924452</v>
      </c>
      <c r="AC58" s="19">
        <f t="shared" si="17"/>
        <v>0.64781570647888298</v>
      </c>
    </row>
    <row r="59" spans="1:29" s="20" customFormat="1" x14ac:dyDescent="0.25">
      <c r="A59" s="62">
        <v>54</v>
      </c>
      <c r="B59" s="59" t="s">
        <v>117</v>
      </c>
      <c r="C59" s="52" t="s">
        <v>118</v>
      </c>
      <c r="D59" s="11">
        <v>7</v>
      </c>
      <c r="E59" s="13">
        <v>1644.850000000004</v>
      </c>
      <c r="F59" s="12" t="s">
        <v>205</v>
      </c>
      <c r="G59" s="13">
        <f t="shared" si="13"/>
        <v>1633.665020000004</v>
      </c>
      <c r="H59" s="13">
        <f>VLOOKUP(B59,'[1]Februar 2026'!$A$2:$C$58,3,0)</f>
        <v>2286.9800000000314</v>
      </c>
      <c r="I59" s="12" t="s">
        <v>138</v>
      </c>
      <c r="J59" s="13">
        <f t="shared" si="1"/>
        <v>2286.9800000000314</v>
      </c>
      <c r="K59" s="13">
        <f>VLOOKUP(B59,'[2]Mart 2026'!$A$2:$C$58,3,0)</f>
        <v>2770.450000000038</v>
      </c>
      <c r="L59" s="12" t="s">
        <v>276</v>
      </c>
      <c r="M59" s="13">
        <f t="shared" si="8"/>
        <v>2726.1228000000374</v>
      </c>
      <c r="N59" s="13">
        <f t="shared" si="2"/>
        <v>6646.7678200000728</v>
      </c>
      <c r="O59" s="14">
        <f t="shared" si="9"/>
        <v>1.4311087335426622E-2</v>
      </c>
      <c r="P59" s="15">
        <v>230814</v>
      </c>
      <c r="Q59" s="15">
        <f t="shared" si="10"/>
        <v>57703.5</v>
      </c>
      <c r="R59" s="16">
        <f t="shared" si="14"/>
        <v>46162.8</v>
      </c>
      <c r="S59" s="16">
        <f t="shared" si="15"/>
        <v>11540.7</v>
      </c>
      <c r="T59" s="11">
        <f t="shared" si="16"/>
        <v>47918.756933197517</v>
      </c>
      <c r="U59" s="17">
        <v>0</v>
      </c>
      <c r="V59" s="17">
        <v>0</v>
      </c>
      <c r="W59" s="17">
        <v>1</v>
      </c>
      <c r="X59" s="17">
        <v>1</v>
      </c>
      <c r="Y59" s="17">
        <v>1</v>
      </c>
      <c r="Z59" s="17">
        <f t="shared" si="11"/>
        <v>3</v>
      </c>
      <c r="AA59" s="11">
        <f t="shared" si="12"/>
        <v>6924.4200000000019</v>
      </c>
      <c r="AB59" s="18">
        <f t="shared" si="6"/>
        <v>54843.176933197523</v>
      </c>
      <c r="AC59" s="19">
        <f t="shared" si="17"/>
        <v>0.95043068328953217</v>
      </c>
    </row>
    <row r="60" spans="1:29" s="20" customFormat="1" ht="30" x14ac:dyDescent="0.25">
      <c r="A60" s="62">
        <v>55</v>
      </c>
      <c r="B60" s="59" t="s">
        <v>119</v>
      </c>
      <c r="C60" s="52" t="s">
        <v>120</v>
      </c>
      <c r="D60" s="11">
        <v>8</v>
      </c>
      <c r="E60" s="13">
        <v>2376.5800000000122</v>
      </c>
      <c r="F60" s="12" t="s">
        <v>206</v>
      </c>
      <c r="G60" s="13">
        <f t="shared" si="13"/>
        <v>2322.8692920000121</v>
      </c>
      <c r="H60" s="13">
        <f>VLOOKUP(B60,'[1]Februar 2026'!$A$2:$C$58,3,0)</f>
        <v>2703.1900000000037</v>
      </c>
      <c r="I60" s="12" t="s">
        <v>247</v>
      </c>
      <c r="J60" s="13">
        <f t="shared" si="1"/>
        <v>2695.3507490000038</v>
      </c>
      <c r="K60" s="13">
        <f>VLOOKUP(B60,'[2]Mart 2026'!$A$2:$C$58,3,0)</f>
        <v>3064.0299999999907</v>
      </c>
      <c r="L60" s="12" t="s">
        <v>264</v>
      </c>
      <c r="M60" s="13">
        <f t="shared" si="8"/>
        <v>3019.6015649999908</v>
      </c>
      <c r="N60" s="13">
        <f t="shared" si="2"/>
        <v>8037.8216060000068</v>
      </c>
      <c r="O60" s="14">
        <f t="shared" si="9"/>
        <v>1.7306150915023823E-2</v>
      </c>
      <c r="P60" s="15">
        <v>167865</v>
      </c>
      <c r="Q60" s="15">
        <f t="shared" si="10"/>
        <v>41966.25</v>
      </c>
      <c r="R60" s="16">
        <f t="shared" si="14"/>
        <v>33573</v>
      </c>
      <c r="S60" s="16">
        <f t="shared" si="15"/>
        <v>8393.25</v>
      </c>
      <c r="T60" s="11">
        <f t="shared" si="16"/>
        <v>57947.325713915692</v>
      </c>
      <c r="U60" s="17">
        <v>0</v>
      </c>
      <c r="V60" s="17">
        <v>1</v>
      </c>
      <c r="W60" s="17">
        <v>0</v>
      </c>
      <c r="X60" s="17">
        <v>1</v>
      </c>
      <c r="Y60" s="17">
        <v>0</v>
      </c>
      <c r="Z60" s="17">
        <f t="shared" si="11"/>
        <v>2</v>
      </c>
      <c r="AA60" s="11">
        <f t="shared" si="12"/>
        <v>3357.3</v>
      </c>
      <c r="AB60" s="18">
        <f t="shared" si="6"/>
        <v>61304.625713915695</v>
      </c>
      <c r="AC60" s="19">
        <f t="shared" si="17"/>
        <v>1.4608078089873575</v>
      </c>
    </row>
    <row r="61" spans="1:29" s="20" customFormat="1" ht="30" customHeight="1" x14ac:dyDescent="0.25">
      <c r="A61" s="62">
        <v>56</v>
      </c>
      <c r="B61" s="59" t="s">
        <v>121</v>
      </c>
      <c r="C61" s="52" t="s">
        <v>122</v>
      </c>
      <c r="D61" s="11">
        <v>9</v>
      </c>
      <c r="E61" s="13">
        <v>1962.4000000000087</v>
      </c>
      <c r="F61" s="12" t="s">
        <v>138</v>
      </c>
      <c r="G61" s="13">
        <f t="shared" si="13"/>
        <v>1962.4000000000087</v>
      </c>
      <c r="H61" s="13">
        <f>VLOOKUP(B61,'[1]Februar 2026'!$A$2:$C$58,3,0)</f>
        <v>2045.3800000000167</v>
      </c>
      <c r="I61" s="12" t="s">
        <v>248</v>
      </c>
      <c r="J61" s="13">
        <f t="shared" si="1"/>
        <v>2021.6535920000165</v>
      </c>
      <c r="K61" s="13">
        <f>VLOOKUP(B61,'[2]Mart 2026'!$A$2:$C$58,3,0)</f>
        <v>2408.2100000000196</v>
      </c>
      <c r="L61" s="12" t="s">
        <v>138</v>
      </c>
      <c r="M61" s="13">
        <f t="shared" si="8"/>
        <v>2408.2100000000196</v>
      </c>
      <c r="N61" s="13">
        <f t="shared" si="2"/>
        <v>6392.2635920000448</v>
      </c>
      <c r="O61" s="14">
        <f t="shared" si="9"/>
        <v>1.3763116903364247E-2</v>
      </c>
      <c r="P61" s="15">
        <v>226804</v>
      </c>
      <c r="Q61" s="15">
        <f t="shared" si="10"/>
        <v>56701</v>
      </c>
      <c r="R61" s="16">
        <f t="shared" si="14"/>
        <v>45360.800000000003</v>
      </c>
      <c r="S61" s="16">
        <f t="shared" si="15"/>
        <v>11340.2</v>
      </c>
      <c r="T61" s="11">
        <f t="shared" si="16"/>
        <v>46083.951420161815</v>
      </c>
      <c r="U61" s="17">
        <v>1</v>
      </c>
      <c r="V61" s="17">
        <v>0</v>
      </c>
      <c r="W61" s="17">
        <v>0</v>
      </c>
      <c r="X61" s="17">
        <v>0</v>
      </c>
      <c r="Y61" s="17">
        <v>0</v>
      </c>
      <c r="Z61" s="17">
        <f t="shared" si="11"/>
        <v>1</v>
      </c>
      <c r="AA61" s="11">
        <f t="shared" si="12"/>
        <v>2268.0400000000004</v>
      </c>
      <c r="AB61" s="18">
        <f t="shared" si="6"/>
        <v>48351.991420161816</v>
      </c>
      <c r="AC61" s="19">
        <f t="shared" si="17"/>
        <v>0.85275376836672745</v>
      </c>
    </row>
    <row r="62" spans="1:29" s="20" customFormat="1" ht="45" customHeight="1" thickBot="1" x14ac:dyDescent="0.3">
      <c r="A62" s="62">
        <v>57</v>
      </c>
      <c r="B62" s="59" t="s">
        <v>123</v>
      </c>
      <c r="C62" s="52" t="s">
        <v>124</v>
      </c>
      <c r="D62" s="11">
        <v>3</v>
      </c>
      <c r="E62" s="13">
        <v>894.42000000000098</v>
      </c>
      <c r="F62" s="12" t="s">
        <v>207</v>
      </c>
      <c r="G62" s="13">
        <f t="shared" si="13"/>
        <v>880.198722000001</v>
      </c>
      <c r="H62" s="13">
        <f>VLOOKUP(B62,'[1]Februar 2026'!$A$2:$C$58,3,0)</f>
        <v>1012.5</v>
      </c>
      <c r="I62" s="12" t="s">
        <v>249</v>
      </c>
      <c r="J62" s="13">
        <f t="shared" si="1"/>
        <v>1003.995</v>
      </c>
      <c r="K62" s="13">
        <f>VLOOKUP(B62,'[2]Mart 2026'!$A$2:$C$58,3,0)</f>
        <v>985.13000000000045</v>
      </c>
      <c r="L62" s="12" t="s">
        <v>277</v>
      </c>
      <c r="M62" s="13">
        <f t="shared" si="8"/>
        <v>976.65788200000043</v>
      </c>
      <c r="N62" s="13">
        <f t="shared" si="2"/>
        <v>2860.8516040000013</v>
      </c>
      <c r="O62" s="14">
        <f t="shared" si="9"/>
        <v>6.1596701234764824E-3</v>
      </c>
      <c r="P62" s="15">
        <v>86065</v>
      </c>
      <c r="Q62" s="15">
        <f t="shared" si="10"/>
        <v>21516.25</v>
      </c>
      <c r="R62" s="16">
        <f t="shared" si="14"/>
        <v>17213</v>
      </c>
      <c r="S62" s="16">
        <f t="shared" si="15"/>
        <v>4303.25</v>
      </c>
      <c r="T62" s="11">
        <f t="shared" si="16"/>
        <v>20624.829442894967</v>
      </c>
      <c r="U62" s="17">
        <v>1.25</v>
      </c>
      <c r="V62" s="17">
        <v>0</v>
      </c>
      <c r="W62" s="17">
        <v>0</v>
      </c>
      <c r="X62" s="17" t="s">
        <v>135</v>
      </c>
      <c r="Y62" s="17">
        <v>0</v>
      </c>
      <c r="Z62" s="17">
        <f t="shared" si="11"/>
        <v>1.25</v>
      </c>
      <c r="AA62" s="11">
        <f t="shared" si="12"/>
        <v>1075.8125</v>
      </c>
      <c r="AB62" s="18">
        <f t="shared" si="6"/>
        <v>21700.641942894967</v>
      </c>
      <c r="AC62" s="19">
        <f t="shared" si="17"/>
        <v>1.0085698921928758</v>
      </c>
    </row>
    <row r="63" spans="1:29" s="35" customFormat="1" ht="15.75" thickBot="1" x14ac:dyDescent="0.3">
      <c r="A63" s="21"/>
      <c r="B63" s="22"/>
      <c r="C63" s="22"/>
      <c r="D63" s="23"/>
      <c r="E63" s="24">
        <f>SUM(E6:E62)</f>
        <v>142762.84999999995</v>
      </c>
      <c r="F63" s="25"/>
      <c r="G63" s="26">
        <f t="shared" ref="G63" si="18">SUM(G6:G62)</f>
        <v>139013.14828499994</v>
      </c>
      <c r="H63" s="24">
        <f>SUM(H6:H62)</f>
        <v>153751.42000000094</v>
      </c>
      <c r="I63" s="27"/>
      <c r="J63" s="26">
        <f t="shared" ref="J63" si="19">SUM(J6:J62)</f>
        <v>149930.09773000094</v>
      </c>
      <c r="K63" s="24">
        <f>SUM(K6:K62)</f>
        <v>178428.77000000075</v>
      </c>
      <c r="L63" s="27"/>
      <c r="M63" s="26">
        <f t="shared" ref="M63:N63" si="20">SUM(M6:M62)</f>
        <v>175505.58755100073</v>
      </c>
      <c r="N63" s="26">
        <f t="shared" si="20"/>
        <v>464448.83356600162</v>
      </c>
      <c r="O63" s="23">
        <f>SUM(O6:O62)</f>
        <v>1.0000000000000002</v>
      </c>
      <c r="P63" s="27">
        <f>SUM(P6:P62)</f>
        <v>15431089</v>
      </c>
      <c r="Q63" s="28">
        <f>SUM(Q6:Q62)</f>
        <v>3857772.25</v>
      </c>
      <c r="R63" s="29">
        <f>SUM(R6:R62)+AA64</f>
        <v>3348365.9074999997</v>
      </c>
      <c r="S63" s="26">
        <f t="shared" ref="S63:AA63" si="21">SUM(S6:S62)</f>
        <v>771554.45</v>
      </c>
      <c r="T63" s="30">
        <f t="shared" si="21"/>
        <v>3348365.9075000007</v>
      </c>
      <c r="U63" s="31">
        <f>SUM(U6:U62)</f>
        <v>31.25</v>
      </c>
      <c r="V63" s="31">
        <f t="shared" ref="V63:Z63" si="22">SUM(V6:V62)</f>
        <v>33</v>
      </c>
      <c r="W63" s="31">
        <f t="shared" si="22"/>
        <v>32</v>
      </c>
      <c r="X63" s="31">
        <f t="shared" si="22"/>
        <v>32</v>
      </c>
      <c r="Y63" s="31">
        <f t="shared" si="22"/>
        <v>35</v>
      </c>
      <c r="Z63" s="31">
        <f t="shared" si="22"/>
        <v>163.25</v>
      </c>
      <c r="AA63" s="32">
        <f t="shared" si="21"/>
        <v>509406.34250000003</v>
      </c>
      <c r="AB63" s="33">
        <f t="shared" si="6"/>
        <v>3857772.2500000009</v>
      </c>
      <c r="AC63" s="34"/>
    </row>
    <row r="64" spans="1:29" s="35" customFormat="1" ht="15.75" thickBot="1" x14ac:dyDescent="0.3">
      <c r="A64" s="36"/>
      <c r="C64" s="37"/>
      <c r="F64" s="38"/>
      <c r="I64" s="46"/>
      <c r="L64" s="46"/>
      <c r="P64" s="48"/>
      <c r="Q64" s="37"/>
      <c r="R64" s="39">
        <f>R63+S63-AA64</f>
        <v>3857772.25</v>
      </c>
      <c r="V64" s="47"/>
      <c r="X64" s="47"/>
      <c r="AA64" s="40">
        <f>S63-AA63</f>
        <v>262148.10749999993</v>
      </c>
      <c r="AB64" s="41"/>
    </row>
    <row r="65" spans="3:29" ht="6.75" customHeight="1" x14ac:dyDescent="0.25">
      <c r="C65" s="43"/>
      <c r="AA65" s="44"/>
    </row>
    <row r="66" spans="3:29" x14ac:dyDescent="0.25">
      <c r="C66" s="6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65"/>
      <c r="Q66" s="45"/>
      <c r="R66" s="6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</row>
    <row r="67" spans="3:29" ht="15.75" x14ac:dyDescent="0.25">
      <c r="C67" s="6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66"/>
      <c r="AA67" s="66"/>
      <c r="AB67" s="66"/>
      <c r="AC67" s="45"/>
    </row>
    <row r="68" spans="3:29" x14ac:dyDescent="0.25">
      <c r="C68" s="6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67"/>
      <c r="AA68" s="67"/>
      <c r="AB68" s="67"/>
      <c r="AC68" s="68"/>
    </row>
    <row r="69" spans="3:29" ht="9.75" customHeight="1" x14ac:dyDescent="0.25">
      <c r="C69" s="6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67"/>
      <c r="AA69" s="67"/>
      <c r="AB69" s="67"/>
      <c r="AC69" s="67"/>
    </row>
    <row r="70" spans="3:29" x14ac:dyDescent="0.25">
      <c r="C70" s="6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65"/>
      <c r="Q70" s="45"/>
      <c r="R70" s="45"/>
      <c r="S70" s="45"/>
      <c r="T70" s="45"/>
      <c r="U70" s="45"/>
      <c r="V70" s="45"/>
      <c r="W70" s="45"/>
      <c r="X70" s="45"/>
      <c r="Y70" s="45"/>
      <c r="Z70" s="69"/>
      <c r="AA70" s="69"/>
      <c r="AB70" s="69"/>
      <c r="AC70" s="50"/>
    </row>
    <row r="71" spans="3:29" x14ac:dyDescent="0.25">
      <c r="C71" s="6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67"/>
      <c r="AA71" s="67"/>
      <c r="AB71" s="67"/>
      <c r="AC71" s="68"/>
    </row>
    <row r="72" spans="3:29" x14ac:dyDescent="0.25">
      <c r="C72" s="6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</row>
    <row r="73" spans="3:29" ht="9.75" customHeight="1" x14ac:dyDescent="0.25">
      <c r="C73" s="64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6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3:29" x14ac:dyDescent="0.25">
      <c r="C74" s="64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65"/>
      <c r="Q74" s="45"/>
      <c r="R74" s="45"/>
      <c r="S74" s="6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3:29" x14ac:dyDescent="0.25">
      <c r="C75" s="64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3:29" x14ac:dyDescent="0.25">
      <c r="C76" s="49"/>
    </row>
    <row r="77" spans="3:29" x14ac:dyDescent="0.25">
      <c r="C77" s="45"/>
    </row>
  </sheetData>
  <autoFilter ref="A5:AD64" xr:uid="{D865F0DE-F079-4E8D-ABB1-E6B9AD13E206}"/>
  <mergeCells count="5">
    <mergeCell ref="Z70:AB70"/>
    <mergeCell ref="Z71:AB71"/>
    <mergeCell ref="Z68:AB68"/>
    <mergeCell ref="A2:C2"/>
    <mergeCell ref="Z69:AC69"/>
  </mergeCells>
  <conditionalFormatting sqref="P64 P6:S62">
    <cfRule type="cellIs" priority="3" stopIfTrue="1" operator="equal">
      <formula>0</formula>
    </cfRule>
  </conditionalFormatting>
  <conditionalFormatting sqref="B31">
    <cfRule type="cellIs" priority="1" stopIfTrue="1" operator="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Lutovac</dc:creator>
  <cp:lastModifiedBy>Tanja Glusac</cp:lastModifiedBy>
  <cp:lastPrinted>2026-05-27T13:07:32Z</cp:lastPrinted>
  <dcterms:created xsi:type="dcterms:W3CDTF">2023-02-11T13:14:24Z</dcterms:created>
  <dcterms:modified xsi:type="dcterms:W3CDTF">2026-05-27T13:08:04Z</dcterms:modified>
</cp:coreProperties>
</file>